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"/>
    </mc:Choice>
  </mc:AlternateContent>
  <xr:revisionPtr revIDLastSave="0" documentId="13_ncr:1_{B08F5885-860A-4E80-8945-B6DEA3A14F6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AH45" i="2"/>
  <c r="AI45" i="2"/>
  <c r="AG45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BS37" i="2"/>
  <c r="CD37" i="2"/>
  <c r="CE37" i="2"/>
  <c r="BR21" i="2"/>
  <c r="E54" i="1"/>
  <c r="Z46" i="2" s="1"/>
  <c r="E53" i="1"/>
  <c r="Z45" i="2" s="1"/>
  <c r="F42" i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C28" i="2" l="1"/>
  <c r="BU28" i="2"/>
  <c r="AH11" i="2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H140" i="1"/>
  <c r="C140" i="1"/>
  <c r="B140" i="1"/>
  <c r="G140" i="1"/>
  <c r="AG10" i="2"/>
  <c r="AO14" i="2" s="1"/>
  <c r="AP19" i="2" s="1"/>
  <c r="BJ20" i="2"/>
  <c r="BR16" i="2" s="1"/>
  <c r="CF16" i="2" s="1"/>
  <c r="CF32" i="2"/>
  <c r="AH12" i="2"/>
  <c r="AH10" i="2" s="1"/>
  <c r="K73" i="1"/>
  <c r="Y40" i="2"/>
  <c r="B147" i="1"/>
  <c r="L47" i="1"/>
  <c r="M47" i="1" s="1"/>
  <c r="BJ14" i="2"/>
  <c r="F53" i="1"/>
  <c r="G53" i="1" s="1"/>
  <c r="F40" i="1"/>
  <c r="X40" i="2"/>
  <c r="AH14" i="2"/>
  <c r="AH13" i="2" s="1"/>
  <c r="AI11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G16" i="2" s="1"/>
  <c r="AG35" i="2" s="1"/>
  <c r="AO15" i="2"/>
  <c r="AO16" i="2" s="1"/>
  <c r="AS25" i="2"/>
  <c r="D39" i="1"/>
  <c r="E39" i="1" s="1"/>
  <c r="AI43" i="2" s="1"/>
  <c r="AG43" i="2"/>
  <c r="Z35" i="2"/>
  <c r="F44" i="1"/>
  <c r="G44" i="1" s="1"/>
  <c r="BR37" i="2" l="1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AH40" i="2" s="1"/>
  <c r="AQ20" i="2" s="1"/>
  <c r="C141" i="1"/>
  <c r="AP17" i="2"/>
  <c r="AO13" i="2"/>
  <c r="I141" i="1"/>
  <c r="D141" i="1"/>
  <c r="X48" i="2"/>
  <c r="BA11" i="2"/>
  <c r="BA36" i="2" s="1"/>
  <c r="C147" i="1"/>
  <c r="AI14" i="2"/>
  <c r="AQ15" i="2"/>
  <c r="BR24" i="2"/>
  <c r="CF24" i="2" s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Q13" i="2"/>
  <c r="BB11" i="2"/>
  <c r="BB36" i="2" s="1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AS15" i="2"/>
  <c r="AI13" i="2"/>
  <c r="BA12" i="2"/>
  <c r="AP15" i="2"/>
  <c r="BB12" i="2"/>
  <c r="H44" i="1"/>
  <c r="I44" i="1" s="1"/>
  <c r="J44" i="1" s="1"/>
  <c r="AG52" i="2"/>
  <c r="B142" i="1" s="1"/>
  <c r="AO22" i="2"/>
  <c r="AS22" i="2"/>
  <c r="AH43" i="2"/>
  <c r="F39" i="1"/>
  <c r="G39" i="1" s="1"/>
  <c r="CA33" i="2" l="1"/>
  <c r="CA34" i="2" s="1"/>
  <c r="CA36" i="2" s="1"/>
  <c r="CA39" i="2" s="1"/>
  <c r="CE33" i="2"/>
  <c r="CE34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AG47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16" i="2"/>
  <c r="AI35" i="2" s="1"/>
  <c r="AI52" i="2" s="1"/>
  <c r="AH41" i="2"/>
  <c r="AH44" i="2" s="1"/>
  <c r="AI40" i="2"/>
  <c r="Z17" i="2" s="1"/>
  <c r="Y17" i="2"/>
  <c r="J40" i="1"/>
  <c r="K40" i="1" s="1"/>
  <c r="L40" i="1" s="1"/>
  <c r="Z40" i="2"/>
  <c r="CE36" i="2"/>
  <c r="CE39" i="2" s="1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P18" i="2"/>
  <c r="AT17" i="2"/>
  <c r="AS43" i="2"/>
  <c r="AO43" i="2"/>
  <c r="AP22" i="2"/>
  <c r="H39" i="1"/>
  <c r="K44" i="1"/>
  <c r="L44" i="1" s="1"/>
  <c r="AH52" i="2"/>
  <c r="AQ22" i="2"/>
  <c r="BA18" i="2" l="1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BC18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AS18" i="2"/>
  <c r="M44" i="1"/>
  <c r="I39" i="1"/>
  <c r="J39" i="1" s="1"/>
  <c r="K39" i="1" s="1"/>
  <c r="BR41" i="2"/>
  <c r="BS38" i="2"/>
  <c r="BS40" i="2" s="1"/>
  <c r="AQ43" i="2"/>
  <c r="AR22" i="2"/>
  <c r="BB16" i="2"/>
  <c r="AH47" i="2"/>
  <c r="BB18" i="2"/>
  <c r="AO23" i="2" l="1"/>
  <c r="AO26" i="2" s="1"/>
  <c r="AO27" i="2" s="1"/>
  <c r="BA17" i="2"/>
  <c r="L54" i="1"/>
  <c r="M54" i="1" s="1"/>
  <c r="AI47" i="2"/>
  <c r="BC19" i="2"/>
  <c r="BC20" i="2" s="1"/>
  <c r="AT20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M39" i="1" s="1"/>
  <c r="BA20" i="2"/>
  <c r="D151" i="1" s="1"/>
  <c r="E151" i="1" s="1"/>
  <c r="BA21" i="2"/>
  <c r="BT38" i="2"/>
  <c r="BT40" i="2" s="1"/>
  <c r="BS41" i="2"/>
  <c r="AP26" i="2" l="1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<sst xmlns="http://schemas.openxmlformats.org/spreadsheetml/2006/main" count="459" uniqueCount="310">
  <si>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</si>
  <si>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</si>
  <si>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</si>
  <si>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</si>
  <si>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</si>
  <si>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</si>
  <si>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</si>
  <si>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</si>
  <si>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</si>
  <si>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</si>
  <si>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</si>
  <si>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</si>
  <si>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</si>
  <si>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</si>
  <si>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</si>
  <si>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</si>
  <si>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</si>
  <si>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</si>
  <si>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</si>
  <si>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</si>
  <si>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</si>
  <si>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</si>
  <si>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</si>
  <si>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</si>
  <si>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</si>
  <si>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</si>
  <si>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</si>
  <si>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</si>
  <si>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</si>
  <si>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</si>
  <si>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</si>
  <si>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</si>
  <si>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</si>
  <si>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</si>
  <si>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</si>
  <si>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</si>
  <si>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</si>
  <si>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</si>
  <si>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</si>
  <si>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</si>
  <si>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</si>
  <si>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</si>
  <si>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</si>
  <si>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</si>
  <si>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</si>
  <si>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</si>
  <si>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</si>
  <si>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</si>
  <si>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</si>
  <si>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</si>
  <si>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</si>
  <si>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</si>
  <si>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</si>
  <si>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</si>
  <si>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</si>
  <si>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</si>
  <si>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</si>
  <si>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</si>
  <si>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</si>
  <si>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</si>
  <si>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</si>
  <si>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</si>
  <si>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</si>
  <si>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</si>
  <si>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</si>
  <si>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</si>
  <si>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</si>
  <si>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</si>
  <si>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</si>
  <si>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</si>
  <si>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</si>
  <si>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</si>
  <si>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</si>
  <si>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</si>
  <si>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</si>
  <si>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</si>
  <si>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</si>
  <si>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</si>
  <si>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</si>
  <si>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</si>
  <si>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</si>
  <si>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</si>
  <si>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</si>
  <si>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</si>
  <si>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</si>
  <si>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</si>
  <si>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</si>
  <si>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</si>
  <si>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</si>
  <si>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</si>
  <si>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</si>
  <si>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</si>
  <si>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</si>
  <si>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</si>
  <si>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</si>
  <si>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</si>
  <si>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</si>
  <si>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</si>
  <si>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</si>
  <si>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</si>
  <si>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</si>
  <si>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</si>
  <si>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</si>
  <si>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</si>
  <si>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</si>
  <si>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</si>
  <si>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</si>
  <si>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</si>
  <si>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</si>
  <si>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</si>
  <si>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</si>
  <si>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</si>
  <si>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</si>
  <si>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</si>
  <si>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</si>
  <si>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</si>
  <si>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</si>
  <si>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</si>
  <si>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</si>
  <si>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</si>
  <si>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</si>
  <si>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</si>
  <si>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</si>
  <si>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</si>
  <si>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</si>
  <si>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</si>
  <si>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</si>
  <si>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</si>
  <si>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</si>
  <si>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</si>
  <si>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</si>
  <si>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</si>
  <si>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</si>
  <si>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</si>
  <si>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</si>
  <si>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</si>
  <si>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</si>
  <si>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</si>
  <si>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</si>
  <si>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</si>
  <si>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</si>
  <si>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</si>
  <si>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</si>
  <si>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</si>
  <si>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</si>
  <si>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</si>
  <si>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</si>
  <si>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</si>
  <si>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</si>
  <si>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</si>
  <si>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</si>
  <si>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</si>
  <si>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</si>
  <si>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</si>
  <si>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</si>
  <si>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</si>
  <si>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</si>
  <si>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</si>
  <si>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</si>
  <si>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</si>
  <si>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</si>
  <si>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</si>
  <si>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</si>
  <si>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</si>
  <si>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</si>
  <si>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</si>
  <si>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</si>
  <si>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</si>
  <si>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</si>
  <si>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</si>
  <si>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</si>
  <si>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</si>
  <si>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</si>
  <si>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</si>
  <si>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</si>
  <si>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</si>
  <si>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</si>
  <si>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</si>
  <si>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</si>
  <si>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</si>
  <si>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</si>
  <si>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</si>
  <si>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</si>
  <si>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</si>
  <si>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</si>
  <si>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</si>
  <si>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</si>
  <si>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</si>
  <si>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</si>
  <si>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</si>
  <si>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</si>
  <si>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</si>
  <si>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</si>
  <si>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</si>
  <si>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</si>
  <si>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</si>
  <si>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</si>
  <si>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</si>
  <si>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</si>
  <si>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</si>
  <si>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</si>
  <si>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</si>
  <si>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</si>
  <si>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</si>
  <si>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</si>
  <si>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</si>
  <si>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</si>
  <si>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</si>
  <si>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</si>
  <si>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</si>
  <si>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</si>
  <si>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</si>
  <si>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</si>
  <si>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</si>
  <si>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</si>
  <si>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</si>
  <si>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</si>
  <si>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</si>
  <si>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</si>
  <si>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</si>
  <si>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</si>
  <si>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</si>
  <si>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</si>
  <si>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</si>
  <si>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</si>
  <si>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</si>
  <si>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</si>
  <si>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</si>
  <si>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</si>
  <si>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</si>
  <si>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</si>
  <si>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</si>
  <si>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</si>
  <si>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</si>
  <si>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</si>
  <si>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</si>
  <si>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</si>
  <si>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</si>
  <si>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</si>
  <si>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</si>
  <si>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</si>
  <si>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</si>
  <si>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</si>
  <si>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</si>
  <si>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</si>
  <si>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</si>
  <si>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</si>
  <si>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</si>
  <si>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</si>
  <si>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</si>
  <si>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</si>
  <si>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</si>
  <si>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</si>
  <si>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</si>
  <si>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</si>
  <si>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</si>
  <si>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</si>
  <si>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</si>
  <si>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</si>
  <si>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</si>
  <si>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</si>
  <si>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</si>
  <si>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</si>
  <si>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</si>
  <si>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</si>
  <si>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</si>
  <si>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</si>
  <si>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</si>
  <si>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Libellé autre charge 1</t>
  </si>
  <si>
    <t>Libellé autre charge 2</t>
  </si>
  <si>
    <t>Libellé autre charge 3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</si>
  <si>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</si>
  <si>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</si>
  <si>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</si>
  <si>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</si>
  <si>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</si>
  <si>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</si>
  <si>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</si>
  <si>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</si>
  <si>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</si>
  <si>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</si>
  <si>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</si>
  <si>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</si>
  <si>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</si>
  <si>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</si>
  <si>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</si>
  <si>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</si>
  <si>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</si>
  <si>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</si>
  <si>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</si>
  <si>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</si>
  <si>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</si>
  <si>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</si>
  <si>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</si>
  <si>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</si>
  <si>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</si>
  <si>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</si>
  <si>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</si>
  <si>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</si>
  <si>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</si>
  <si>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</si>
  <si>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</si>
  <si>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</si>
  <si>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</si>
  <si>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</si>
  <si>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</si>
  <si>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</si>
  <si>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Matériel, véhicules</t>
  </si>
  <si>
    <t>Accédez au lien d'achat :</t>
  </si>
  <si>
    <t>Le mot de passe sera à insérer dans le menu Révision, "Ôter la protection de la feuille" et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</si>
</sst>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288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86" t="s">
        <v>290</v>
      </c>
      <c r="I4" s="286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86"/>
      <c r="I5" s="286"/>
      <c r="J5" t="s">
        <v>108</v>
      </c>
      <c r="L5" t="s">
        <v>116</v>
      </c>
    </row>
    <row r="6" spans="1:14" ht="15.1" customHeight="1" x14ac:dyDescent="0.25">
      <c r="A6" s="275" t="s">
        <v>289</v>
      </c>
      <c r="B6" s="288"/>
      <c r="C6" s="288"/>
      <c r="G6" s="232"/>
      <c r="H6" s="287" t="s">
        <v>303</v>
      </c>
      <c r="I6" s="287"/>
      <c r="J6" t="s">
        <v>110</v>
      </c>
    </row>
    <row r="7" spans="1:14" ht="15.1" customHeight="1" x14ac:dyDescent="0.25">
      <c r="A7" s="275" t="s">
        <v>272</v>
      </c>
      <c r="B7" s="288"/>
      <c r="C7" s="288"/>
      <c r="D7" s="5" t="s">
        <v>3</v>
      </c>
      <c r="G7" s="232"/>
      <c r="H7" s="287"/>
      <c r="I7" s="287"/>
      <c r="J7" t="s">
        <v>111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66</v>
      </c>
      <c r="B10" s="290"/>
      <c r="C10" s="290"/>
      <c r="G10" s="232"/>
      <c r="H10" s="232"/>
    </row>
    <row r="11" spans="1:14" ht="15.1" customHeight="1" x14ac:dyDescent="0.25">
      <c r="A11" s="275" t="s">
        <v>255</v>
      </c>
      <c r="B11" s="288"/>
      <c r="C11" s="288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92" t="s">
        <v>116</v>
      </c>
      <c r="C13" s="292"/>
      <c r="D13" s="292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249</v>
      </c>
      <c r="J15" t="s">
        <v>111</v>
      </c>
      <c r="K15" t="s">
        <v>114</v>
      </c>
    </row>
    <row r="16" spans="1:14" ht="15.1" x14ac:dyDescent="0.25">
      <c r="B16" s="222" t="s">
        <v>253</v>
      </c>
      <c r="J16" t="s">
        <v>112</v>
      </c>
      <c r="K16" t="s">
        <v>114</v>
      </c>
    </row>
    <row r="17" spans="1:8" ht="15.1" customHeight="1" x14ac:dyDescent="0.25">
      <c r="A17" s="276" t="s">
        <v>33</v>
      </c>
      <c r="B17" s="255"/>
      <c r="C17" s="5" t="s">
        <v>239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248</v>
      </c>
      <c r="G18" s="232"/>
      <c r="H18" s="232"/>
    </row>
    <row r="19" spans="1:8" ht="15.1" customHeight="1" x14ac:dyDescent="0.25">
      <c r="A19" s="276" t="s">
        <v>240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48</v>
      </c>
      <c r="B25" s="255"/>
      <c r="C25" s="5" t="s">
        <v>241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/>
      <c r="C27" s="5" t="s">
        <v>19</v>
      </c>
    </row>
    <row r="28" spans="1:8" ht="15.1" x14ac:dyDescent="0.25">
      <c r="A28" s="276" t="s">
        <v>71</v>
      </c>
      <c r="B28" s="255"/>
      <c r="C28" s="5" t="s">
        <v>242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307</v>
      </c>
      <c r="B30" s="255"/>
      <c r="C30" s="5" t="s">
        <v>13</v>
      </c>
    </row>
    <row r="31" spans="1:8" x14ac:dyDescent="0.25">
      <c r="A31" s="276" t="s">
        <v>14</v>
      </c>
      <c r="B31" s="255"/>
      <c r="C31" s="5" t="s">
        <v>15</v>
      </c>
    </row>
    <row r="32" spans="1:8" x14ac:dyDescent="0.25">
      <c r="A32" s="276" t="s">
        <v>16</v>
      </c>
      <c r="B32" s="255"/>
      <c r="C32" s="5" t="s">
        <v>17</v>
      </c>
    </row>
    <row r="33" spans="1:13" ht="15.25" thickBot="1" x14ac:dyDescent="0.3">
      <c r="A33" s="276" t="s">
        <v>39</v>
      </c>
      <c r="B33" s="255"/>
      <c r="C33" s="227" t="s">
        <v>265</v>
      </c>
    </row>
    <row r="34" spans="1:13" ht="15.25" thickBot="1" x14ac:dyDescent="0.3">
      <c r="A34" s="8" t="s">
        <v>47</v>
      </c>
      <c r="B34" s="10">
        <f>SUM(B17:B33)</f>
        <v>0</v>
      </c>
      <c r="C34" s="7"/>
    </row>
    <row r="35" spans="1:13" x14ac:dyDescent="0.25">
      <c r="C35" s="7"/>
    </row>
    <row r="36" spans="1:13" ht="15.95" x14ac:dyDescent="0.3">
      <c r="A36" s="2" t="s">
        <v>247</v>
      </c>
      <c r="C36" s="256">
        <v>5</v>
      </c>
      <c r="D36" s="3" t="s">
        <v>291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0</v>
      </c>
      <c r="C39" s="116">
        <f t="shared" ref="C39:C54" si="0">IF(ISERROR($B39/$C$36),0,$B39/$C$36)</f>
        <v>0</v>
      </c>
      <c r="D39" s="116">
        <f>IF($B39&gt;(SUM(C39:$C39)),IF(ISERROR($B39/$C$36),"",$B39/$C$36),0)</f>
        <v>0</v>
      </c>
      <c r="E39" s="116">
        <f>IF($B39&gt;(SUM($C39:D39)),IF(ISERROR($B39/$C$36),"",$B39/$C$36),0)</f>
        <v>0</v>
      </c>
      <c r="F39" s="116">
        <f>IF($B39&gt;(SUM($C39:E39)),IF(ISERROR($B39/$C$36),"",$B39/$C$36),0)</f>
        <v>0</v>
      </c>
      <c r="G39" s="116">
        <f>IF($B39&gt;(SUM($C39:F39)),IF(ISERROR($B39/$C$36),"",$B39/$C$36),0)</f>
        <v>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0</v>
      </c>
      <c r="C50" s="75">
        <f t="shared" si="0"/>
        <v>0</v>
      </c>
      <c r="D50" s="75">
        <f>IF($B50&gt;(SUM(C50:$C50)),IF(ISERROR($B50/$C$36),"",$B50/$C$36),0)</f>
        <v>0</v>
      </c>
      <c r="E50" s="75">
        <f>IF($B50&gt;(SUM($C50:D50)),IF(ISERROR($B50/$C$36),"",$B50/$C$36),0)</f>
        <v>0</v>
      </c>
      <c r="F50" s="75">
        <f>IF($B50&gt;(SUM($C50:E50)),IF(ISERROR($B50/$C$36),"",$B50/$C$36),0)</f>
        <v>0</v>
      </c>
      <c r="G50" s="75">
        <f>IF($B50&gt;(SUM($C50:F50)),IF(ISERROR($B50/$C$36),"",$B50/$C$36),0)</f>
        <v>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Matériel, véhicules</v>
      </c>
      <c r="B53" s="114">
        <f t="shared" si="1"/>
        <v>0</v>
      </c>
      <c r="C53" s="75">
        <f t="shared" si="0"/>
        <v>0</v>
      </c>
      <c r="D53" s="75">
        <f>IF($B53&gt;(SUM(C53:$C53)),IF(ISERROR($B53/$C$36),"",$B53/$C$36),0)</f>
        <v>0</v>
      </c>
      <c r="E53" s="75">
        <f>IF($B53&gt;(SUM($C53:D53)),IF(ISERROR($B53/$C$36),"",$B53/$C$36),0)</f>
        <v>0</v>
      </c>
      <c r="F53" s="75">
        <f>IF($B53&gt;(SUM($C53:E53)),IF(ISERROR($B53/$C$36),"",$B53/$C$36),0)</f>
        <v>0</v>
      </c>
      <c r="G53" s="75">
        <f>IF($B53&gt;(SUM($C53:F53)),IF(ISERROR($B53/$C$36),"",$B53/$C$36),0)</f>
        <v>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0</v>
      </c>
      <c r="C54" s="75">
        <f t="shared" si="0"/>
        <v>0</v>
      </c>
      <c r="D54" s="75">
        <f>IF($B54&gt;(SUM(C54:$C54)),IF(ISERROR($B54/$C$36),"",$B54/$C$36),0)</f>
        <v>0</v>
      </c>
      <c r="E54" s="75">
        <f>IF($B54&gt;(SUM($C54:D54)),IF(ISERROR($B54/$C$36),"",$B54/$C$36),0)</f>
        <v>0</v>
      </c>
      <c r="F54" s="75">
        <f>IF($B54&gt;(SUM($C54:E54)),IF(ISERROR($B54/$C$36),"",$B54/$C$36),0)</f>
        <v>0</v>
      </c>
      <c r="G54" s="75">
        <f>IF($B54&gt;(SUM($C54:F54)),IF(ISERROR($B54/$C$36),"",$B54/$C$36),0)</f>
        <v>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292</v>
      </c>
    </row>
    <row r="58" spans="1:13" ht="22.5" customHeight="1" x14ac:dyDescent="0.25">
      <c r="B58" s="222" t="s">
        <v>253</v>
      </c>
    </row>
    <row r="59" spans="1:13" ht="15.1" customHeight="1" x14ac:dyDescent="0.25">
      <c r="A59" s="276" t="s">
        <v>264</v>
      </c>
      <c r="B59" s="255"/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287</v>
      </c>
      <c r="D60" s="272" t="s">
        <v>256</v>
      </c>
      <c r="F60" s="89"/>
      <c r="G60" s="233"/>
      <c r="H60" s="233"/>
    </row>
    <row r="61" spans="1:13" ht="15.1" customHeight="1" x14ac:dyDescent="0.25">
      <c r="A61" s="277" t="s">
        <v>137</v>
      </c>
      <c r="B61" s="255"/>
      <c r="C61" s="257"/>
      <c r="D61" s="258"/>
      <c r="E61" s="89" t="s">
        <v>294</v>
      </c>
      <c r="F61" s="89"/>
      <c r="G61" s="233"/>
      <c r="H61" s="233"/>
    </row>
    <row r="62" spans="1:13" ht="15.1" customHeight="1" x14ac:dyDescent="0.25">
      <c r="A62" s="277" t="s">
        <v>138</v>
      </c>
      <c r="B62" s="255"/>
      <c r="C62" s="257"/>
      <c r="D62" s="258"/>
      <c r="E62" s="89" t="s">
        <v>294</v>
      </c>
      <c r="F62" s="89"/>
      <c r="G62" s="233"/>
      <c r="H62" s="233"/>
    </row>
    <row r="63" spans="1:13" ht="15.1" customHeight="1" x14ac:dyDescent="0.25">
      <c r="A63" s="277" t="s">
        <v>139</v>
      </c>
      <c r="B63" s="255"/>
      <c r="C63" s="257"/>
      <c r="D63" s="258"/>
      <c r="E63" s="89" t="s">
        <v>294</v>
      </c>
      <c r="F63" s="89"/>
      <c r="G63" s="233"/>
      <c r="H63" s="233"/>
    </row>
    <row r="64" spans="1:13" ht="15.1" customHeight="1" x14ac:dyDescent="0.25">
      <c r="A64" s="277" t="s">
        <v>140</v>
      </c>
      <c r="B64" s="255"/>
      <c r="C64" s="89"/>
      <c r="E64" s="89" t="s">
        <v>294</v>
      </c>
      <c r="F64" s="89"/>
      <c r="G64" s="233"/>
      <c r="H64" s="233"/>
    </row>
    <row r="65" spans="1:12" ht="15.1" customHeight="1" x14ac:dyDescent="0.25">
      <c r="A65" s="277" t="s">
        <v>141</v>
      </c>
      <c r="B65" s="255"/>
      <c r="C65" s="89"/>
      <c r="E65" s="89" t="s">
        <v>294</v>
      </c>
      <c r="F65" s="89"/>
      <c r="G65" s="233"/>
      <c r="H65" s="233"/>
    </row>
    <row r="66" spans="1:12" ht="15.75" customHeight="1" thickBot="1" x14ac:dyDescent="0.3">
      <c r="A66" s="277" t="s">
        <v>142</v>
      </c>
      <c r="B66" s="255"/>
      <c r="C66" s="89"/>
      <c r="E66" s="89" t="s">
        <v>294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178</v>
      </c>
      <c r="D69" s="82" t="s">
        <v>179</v>
      </c>
      <c r="E69" s="8" t="s">
        <v>180</v>
      </c>
      <c r="F69" s="8" t="s">
        <v>102</v>
      </c>
      <c r="G69" s="124" t="s">
        <v>172</v>
      </c>
      <c r="H69" s="124" t="s">
        <v>173</v>
      </c>
      <c r="I69" s="124" t="s">
        <v>174</v>
      </c>
      <c r="J69" s="124" t="s">
        <v>175</v>
      </c>
      <c r="K69" s="124" t="s">
        <v>176</v>
      </c>
      <c r="L69" s="124" t="s">
        <v>177</v>
      </c>
    </row>
    <row r="70" spans="1:12" ht="15.1" hidden="1" x14ac:dyDescent="0.25">
      <c r="A70" t="s">
        <v>49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293</v>
      </c>
    </row>
    <row r="75" spans="1:12" x14ac:dyDescent="0.25"/>
    <row r="76" spans="1:12" x14ac:dyDescent="0.25">
      <c r="B76" s="223" t="s">
        <v>250</v>
      </c>
      <c r="C76" s="223" t="s">
        <v>251</v>
      </c>
      <c r="D76" s="223" t="s">
        <v>252</v>
      </c>
    </row>
    <row r="77" spans="1:12" x14ac:dyDescent="0.25">
      <c r="A77" s="276" t="s">
        <v>20</v>
      </c>
      <c r="B77" s="259"/>
      <c r="C77" s="260"/>
      <c r="D77" s="261"/>
    </row>
    <row r="78" spans="1:12" ht="15.1" customHeight="1" x14ac:dyDescent="0.25">
      <c r="A78" s="276" t="s">
        <v>21</v>
      </c>
      <c r="B78" s="259"/>
      <c r="C78" s="260"/>
      <c r="D78" s="261"/>
      <c r="G78" s="233"/>
      <c r="H78" s="233"/>
    </row>
    <row r="79" spans="1:12" ht="15.1" customHeight="1" x14ac:dyDescent="0.25">
      <c r="A79" s="276" t="s">
        <v>43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271</v>
      </c>
      <c r="B80" s="259"/>
      <c r="C80" s="260"/>
      <c r="D80" s="261"/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/>
      <c r="C84" s="260"/>
      <c r="D84" s="261"/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45</v>
      </c>
      <c r="B87" s="259"/>
      <c r="C87" s="260"/>
      <c r="D87" s="261"/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/>
      <c r="C90" s="260"/>
      <c r="D90" s="261"/>
      <c r="E90" s="5"/>
    </row>
    <row r="91" spans="1:8" x14ac:dyDescent="0.25">
      <c r="A91" s="276" t="s">
        <v>44</v>
      </c>
      <c r="B91" s="259"/>
      <c r="C91" s="260"/>
      <c r="D91" s="261"/>
      <c r="E91" s="89" t="s">
        <v>106</v>
      </c>
    </row>
    <row r="92" spans="1:8" x14ac:dyDescent="0.25">
      <c r="A92" s="100" t="s">
        <v>46</v>
      </c>
    </row>
    <row r="93" spans="1:8" x14ac:dyDescent="0.25">
      <c r="A93" s="278" t="s">
        <v>268</v>
      </c>
      <c r="B93" s="259"/>
      <c r="C93" s="260"/>
      <c r="D93" s="261"/>
      <c r="E93" s="89" t="s">
        <v>295</v>
      </c>
    </row>
    <row r="94" spans="1:8" x14ac:dyDescent="0.25">
      <c r="A94" s="278" t="s">
        <v>269</v>
      </c>
      <c r="B94" s="259"/>
      <c r="C94" s="260"/>
      <c r="D94" s="261"/>
      <c r="E94" s="89" t="s">
        <v>295</v>
      </c>
    </row>
    <row r="95" spans="1:8" x14ac:dyDescent="0.25">
      <c r="A95" s="278" t="s">
        <v>270</v>
      </c>
      <c r="B95" s="259"/>
      <c r="C95" s="260"/>
      <c r="D95" s="261"/>
      <c r="E95" s="89" t="s">
        <v>295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299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215</v>
      </c>
      <c r="B103" s="262">
        <v>20</v>
      </c>
      <c r="C103" s="255"/>
      <c r="D103" s="12">
        <f>B103*C103</f>
        <v>0</v>
      </c>
      <c r="F103" s="281" t="s">
        <v>215</v>
      </c>
      <c r="G103" s="262">
        <v>20</v>
      </c>
      <c r="H103" s="255"/>
      <c r="I103" s="12">
        <f>G103*H103</f>
        <v>0</v>
      </c>
    </row>
    <row r="104" spans="1:9" x14ac:dyDescent="0.25">
      <c r="A104" s="279" t="s">
        <v>216</v>
      </c>
      <c r="B104" s="262">
        <v>20</v>
      </c>
      <c r="C104" s="255"/>
      <c r="D104" s="12">
        <f t="shared" ref="D104:D114" si="18">B104*C104</f>
        <v>0</v>
      </c>
      <c r="F104" s="282" t="s">
        <v>216</v>
      </c>
      <c r="G104" s="262">
        <v>20</v>
      </c>
      <c r="H104" s="255"/>
      <c r="I104" s="12">
        <f t="shared" ref="I104:I114" si="19">G104*H104</f>
        <v>0</v>
      </c>
    </row>
    <row r="105" spans="1:9" x14ac:dyDescent="0.25">
      <c r="A105" s="279" t="s">
        <v>217</v>
      </c>
      <c r="B105" s="262">
        <v>20</v>
      </c>
      <c r="C105" s="255"/>
      <c r="D105" s="12">
        <f t="shared" si="18"/>
        <v>0</v>
      </c>
      <c r="F105" s="282" t="s">
        <v>217</v>
      </c>
      <c r="G105" s="262">
        <v>20</v>
      </c>
      <c r="H105" s="255"/>
      <c r="I105" s="12">
        <f t="shared" si="19"/>
        <v>0</v>
      </c>
    </row>
    <row r="106" spans="1:9" x14ac:dyDescent="0.25">
      <c r="A106" s="279" t="s">
        <v>222</v>
      </c>
      <c r="B106" s="262">
        <v>20</v>
      </c>
      <c r="C106" s="255"/>
      <c r="D106" s="12">
        <f t="shared" si="18"/>
        <v>0</v>
      </c>
      <c r="F106" s="282" t="s">
        <v>222</v>
      </c>
      <c r="G106" s="262">
        <v>20</v>
      </c>
      <c r="H106" s="255"/>
      <c r="I106" s="12">
        <f t="shared" si="19"/>
        <v>0</v>
      </c>
    </row>
    <row r="107" spans="1:9" x14ac:dyDescent="0.25">
      <c r="A107" s="279" t="s">
        <v>224</v>
      </c>
      <c r="B107" s="262">
        <v>20</v>
      </c>
      <c r="C107" s="255"/>
      <c r="D107" s="12">
        <f t="shared" si="18"/>
        <v>0</v>
      </c>
      <c r="F107" s="282" t="s">
        <v>224</v>
      </c>
      <c r="G107" s="262">
        <v>20</v>
      </c>
      <c r="H107" s="255"/>
      <c r="I107" s="12">
        <f t="shared" si="19"/>
        <v>0</v>
      </c>
    </row>
    <row r="108" spans="1:9" x14ac:dyDescent="0.25">
      <c r="A108" s="279" t="s">
        <v>225</v>
      </c>
      <c r="B108" s="262">
        <v>20</v>
      </c>
      <c r="C108" s="255"/>
      <c r="D108" s="12">
        <f t="shared" si="18"/>
        <v>0</v>
      </c>
      <c r="F108" s="282" t="s">
        <v>225</v>
      </c>
      <c r="G108" s="262">
        <v>20</v>
      </c>
      <c r="H108" s="255"/>
      <c r="I108" s="12">
        <f t="shared" si="19"/>
        <v>0</v>
      </c>
    </row>
    <row r="109" spans="1:9" x14ac:dyDescent="0.25">
      <c r="A109" s="279" t="s">
        <v>226</v>
      </c>
      <c r="B109" s="262">
        <v>20</v>
      </c>
      <c r="C109" s="255"/>
      <c r="D109" s="12">
        <f t="shared" si="18"/>
        <v>0</v>
      </c>
      <c r="F109" s="282" t="s">
        <v>226</v>
      </c>
      <c r="G109" s="262">
        <v>20</v>
      </c>
      <c r="H109" s="255"/>
      <c r="I109" s="12">
        <f t="shared" si="19"/>
        <v>0</v>
      </c>
    </row>
    <row r="110" spans="1:9" x14ac:dyDescent="0.25">
      <c r="A110" s="279" t="s">
        <v>227</v>
      </c>
      <c r="B110" s="262">
        <v>20</v>
      </c>
      <c r="C110" s="255"/>
      <c r="D110" s="12">
        <f t="shared" si="18"/>
        <v>0</v>
      </c>
      <c r="F110" s="282" t="s">
        <v>227</v>
      </c>
      <c r="G110" s="262">
        <v>20</v>
      </c>
      <c r="H110" s="255"/>
      <c r="I110" s="12">
        <f t="shared" si="19"/>
        <v>0</v>
      </c>
    </row>
    <row r="111" spans="1:9" x14ac:dyDescent="0.25">
      <c r="A111" s="279" t="s">
        <v>228</v>
      </c>
      <c r="B111" s="262">
        <v>20</v>
      </c>
      <c r="C111" s="255"/>
      <c r="D111" s="12">
        <f t="shared" si="18"/>
        <v>0</v>
      </c>
      <c r="F111" s="282" t="s">
        <v>228</v>
      </c>
      <c r="G111" s="262">
        <v>20</v>
      </c>
      <c r="H111" s="255"/>
      <c r="I111" s="12">
        <f t="shared" si="19"/>
        <v>0</v>
      </c>
    </row>
    <row r="112" spans="1:9" x14ac:dyDescent="0.25">
      <c r="A112" s="279" t="s">
        <v>229</v>
      </c>
      <c r="B112" s="262">
        <v>20</v>
      </c>
      <c r="C112" s="255"/>
      <c r="D112" s="12">
        <f t="shared" si="18"/>
        <v>0</v>
      </c>
      <c r="F112" s="282" t="s">
        <v>229</v>
      </c>
      <c r="G112" s="262">
        <v>20</v>
      </c>
      <c r="H112" s="255"/>
      <c r="I112" s="12">
        <f t="shared" si="19"/>
        <v>0</v>
      </c>
    </row>
    <row r="113" spans="1:9" x14ac:dyDescent="0.25">
      <c r="A113" s="279" t="s">
        <v>230</v>
      </c>
      <c r="B113" s="262">
        <v>20</v>
      </c>
      <c r="C113" s="255"/>
      <c r="D113" s="12">
        <f t="shared" si="18"/>
        <v>0</v>
      </c>
      <c r="F113" s="282" t="s">
        <v>230</v>
      </c>
      <c r="G113" s="262">
        <v>20</v>
      </c>
      <c r="H113" s="255"/>
      <c r="I113" s="12">
        <f t="shared" si="19"/>
        <v>0</v>
      </c>
    </row>
    <row r="114" spans="1:9" ht="15.25" thickBot="1" x14ac:dyDescent="0.3">
      <c r="A114" s="279" t="s">
        <v>231</v>
      </c>
      <c r="B114" s="262">
        <v>20</v>
      </c>
      <c r="C114" s="255"/>
      <c r="D114" s="12">
        <f t="shared" si="18"/>
        <v>0</v>
      </c>
      <c r="F114" s="282" t="s">
        <v>231</v>
      </c>
      <c r="G114" s="262">
        <v>20</v>
      </c>
      <c r="H114" s="255"/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55</v>
      </c>
      <c r="D117" s="263">
        <v>0.2</v>
      </c>
      <c r="F117" s="206" t="s">
        <v>118</v>
      </c>
      <c r="I117" s="263">
        <v>0.2</v>
      </c>
    </row>
    <row r="118" spans="1:9" ht="15.95" x14ac:dyDescent="0.3">
      <c r="A118" s="2" t="s">
        <v>56</v>
      </c>
      <c r="D118" s="263">
        <v>0.2</v>
      </c>
      <c r="F118" s="206" t="s">
        <v>117</v>
      </c>
      <c r="I118" s="263">
        <v>0.2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91" t="s">
        <v>57</v>
      </c>
      <c r="B121" s="291"/>
      <c r="C121" s="291"/>
      <c r="D121" s="291"/>
    </row>
    <row r="122" spans="1:9" x14ac:dyDescent="0.25"/>
    <row r="123" spans="1:9" ht="15.95" x14ac:dyDescent="0.3">
      <c r="A123" s="18" t="s">
        <v>189</v>
      </c>
      <c r="D123" s="264">
        <v>0.5</v>
      </c>
      <c r="E123" s="160" t="s">
        <v>190</v>
      </c>
    </row>
    <row r="124" spans="1:9" x14ac:dyDescent="0.25">
      <c r="D124" s="285" t="s">
        <v>296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261</v>
      </c>
      <c r="D127" s="265">
        <v>30</v>
      </c>
      <c r="E127" s="160" t="s">
        <v>297</v>
      </c>
      <c r="G127" s="252"/>
      <c r="H127" s="252"/>
    </row>
    <row r="128" spans="1:9" ht="15.75" customHeight="1" x14ac:dyDescent="0.3">
      <c r="A128" s="19"/>
      <c r="C128" s="124" t="s">
        <v>262</v>
      </c>
      <c r="D128" s="265">
        <v>30</v>
      </c>
      <c r="E128" s="160" t="s">
        <v>298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257</v>
      </c>
      <c r="B133" s="259"/>
      <c r="C133" s="260"/>
      <c r="D133" s="261"/>
      <c r="E133" s="207" t="s">
        <v>243</v>
      </c>
      <c r="G133" s="252"/>
      <c r="H133" s="252"/>
    </row>
    <row r="134" spans="1:9" ht="15.1" customHeight="1" x14ac:dyDescent="0.25">
      <c r="A134" s="283" t="s">
        <v>258</v>
      </c>
      <c r="B134" s="259"/>
      <c r="C134" s="260"/>
      <c r="D134" s="261"/>
      <c r="E134" s="207" t="s">
        <v>243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276</v>
      </c>
      <c r="C136" s="266" t="s">
        <v>87</v>
      </c>
      <c r="D136" s="94" t="s">
        <v>300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277</v>
      </c>
      <c r="B138" s="9" t="s">
        <v>40</v>
      </c>
      <c r="C138" s="9" t="s">
        <v>41</v>
      </c>
      <c r="D138" s="9" t="s">
        <v>42</v>
      </c>
      <c r="F138" s="1" t="s">
        <v>278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89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132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3456</v>
      </c>
      <c r="C142" s="71">
        <f>IF('Plan financier à imprimer'!AH52*30%&lt;3456,3456,'Plan financier à imprimer'!AH52*30%)</f>
        <v>3456</v>
      </c>
      <c r="D142" s="71">
        <f>IF('Plan financier à imprimer'!AI52*30%&lt;3456,3456,'Plan financier à imprimer'!AI52*30%)</f>
        <v>3456</v>
      </c>
      <c r="F142" t="s">
        <v>109</v>
      </c>
      <c r="G142" s="245">
        <v>1305</v>
      </c>
      <c r="H142" s="248">
        <f>IF('Plan financier à imprimer'!AH52*32%&lt;3456,3456,'Plan financier à imprimer'!AH52*32%)</f>
        <v>3456</v>
      </c>
      <c r="I142" s="72">
        <f>IF('Plan financier à imprimer'!AI52*32%&lt;3456,3456,'Plan financier à imprimer'!AI52*32%)</f>
        <v>3456</v>
      </c>
    </row>
    <row r="143" spans="1:9" ht="15.75" hidden="1" customHeight="1" x14ac:dyDescent="0.25">
      <c r="A143" t="s">
        <v>108</v>
      </c>
      <c r="B143" s="71">
        <f>IF(B134*45%&lt;3456,3456,B134*45%)</f>
        <v>3456</v>
      </c>
      <c r="C143" s="71">
        <f>IF(C134*45%&lt;3456,3456,C134*45%)</f>
        <v>3456</v>
      </c>
      <c r="D143" s="71">
        <f>IF(D134*45%&lt;3456,3456,D134*45%)</f>
        <v>3456</v>
      </c>
      <c r="F143" t="s">
        <v>108</v>
      </c>
      <c r="G143" s="245">
        <v>1305</v>
      </c>
      <c r="H143" s="248">
        <f>IF(C134*45%&lt;3456,3456,C134*45%)</f>
        <v>3456</v>
      </c>
      <c r="I143" s="72">
        <f>IF(D134*45%&lt;3456,3456,D134*45%)</f>
        <v>3456</v>
      </c>
    </row>
    <row r="144" spans="1:9" ht="15.1" hidden="1" x14ac:dyDescent="0.25">
      <c r="A144" t="s">
        <v>110</v>
      </c>
      <c r="B144" s="71">
        <f>IF(B134*45%&lt;3456,3456,B134*45%)</f>
        <v>3456</v>
      </c>
      <c r="C144" s="71">
        <f>IF(C134*45%&lt;3456,3456,C134*45%)</f>
        <v>3456</v>
      </c>
      <c r="D144" s="71">
        <f>IF(D134*45%&lt;3456,3456,D134*45%)</f>
        <v>3456</v>
      </c>
      <c r="F144" t="s">
        <v>110</v>
      </c>
      <c r="G144" s="245">
        <v>1305</v>
      </c>
      <c r="H144" s="248">
        <f>IF(C134*45%&lt;3456,3456,C134*45%)</f>
        <v>3456</v>
      </c>
      <c r="I144" s="72">
        <f>IF(D134*45%&lt;3456,3456,D134*45%)</f>
        <v>3456</v>
      </c>
    </row>
    <row r="145" spans="1:9" ht="15.1" hidden="1" x14ac:dyDescent="0.25">
      <c r="A145" t="s">
        <v>111</v>
      </c>
      <c r="B145" s="71">
        <f>B134*70%</f>
        <v>0</v>
      </c>
      <c r="C145" s="71">
        <f t="shared" ref="C145:D145" si="20">C134*70%</f>
        <v>0</v>
      </c>
      <c r="D145" s="71">
        <f t="shared" si="20"/>
        <v>0</v>
      </c>
      <c r="F145" t="s">
        <v>111</v>
      </c>
      <c r="G145" s="245">
        <f>B134*33%</f>
        <v>0</v>
      </c>
      <c r="H145" s="245">
        <f>C134*70%</f>
        <v>0</v>
      </c>
      <c r="I145" s="245">
        <f>D134*70%</f>
        <v>0</v>
      </c>
    </row>
    <row r="146" spans="1:9" ht="15.1" hidden="1" x14ac:dyDescent="0.25">
      <c r="A146" t="s">
        <v>112</v>
      </c>
      <c r="B146" s="71">
        <f>B134*70%</f>
        <v>0</v>
      </c>
      <c r="C146" s="71">
        <f t="shared" ref="C146:D146" si="21">C134*70%</f>
        <v>0</v>
      </c>
      <c r="D146" s="71">
        <f t="shared" si="21"/>
        <v>0</v>
      </c>
      <c r="F146" t="s">
        <v>112</v>
      </c>
      <c r="G146" s="245">
        <f>B134*33%</f>
        <v>0</v>
      </c>
      <c r="H146" s="245">
        <f>C134*70%</f>
        <v>0</v>
      </c>
      <c r="I146" s="245">
        <f>D134*70%</f>
        <v>0</v>
      </c>
    </row>
    <row r="147" spans="1:9" ht="15.1" hidden="1" x14ac:dyDescent="0.25">
      <c r="A147" s="1" t="s">
        <v>107</v>
      </c>
      <c r="B147" s="73">
        <f>SUMIF($A$140:$A$146,$B$8,B140:B146)</f>
        <v>0</v>
      </c>
      <c r="C147" s="73">
        <f>SUMIF($A$140:$A$146,$B$8,C140:C146)</f>
        <v>0</v>
      </c>
      <c r="D147" s="73">
        <f>SUMIF($A$140:$A$146,$B$8,D140:D146)</f>
        <v>0</v>
      </c>
      <c r="F147" s="1" t="s">
        <v>107</v>
      </c>
      <c r="G147" s="245">
        <f>SUMIF($A$140:$A$146,$B$8,G140:G146)</f>
        <v>0</v>
      </c>
      <c r="H147" s="246">
        <f>SUMIF($A$140:$A$146,$B$8,H140:H146)</f>
        <v>0</v>
      </c>
      <c r="I147" s="246">
        <f>SUMIF($A$140:$A$146,$B$8,I140:I146)</f>
        <v>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301</v>
      </c>
      <c r="G149" s="252"/>
      <c r="H149" s="252"/>
    </row>
    <row r="150" spans="1:9" ht="15.75" customHeight="1" thickBot="1" x14ac:dyDescent="0.3">
      <c r="D150" s="222" t="s">
        <v>259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302</v>
      </c>
      <c r="E153" s="171"/>
      <c r="G153" s="252"/>
      <c r="H153" s="252"/>
    </row>
    <row r="154" spans="1:9" ht="15.75" customHeight="1" thickBot="1" x14ac:dyDescent="0.3">
      <c r="D154" s="222" t="s">
        <v>259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286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aXzewT2I8FkUHbY6cM2m0E7zdnzpz0Lh0ZkTqKVef2waeBHbFNCa2i3OuYZjKtryny2tX5AMe3XHaFlgc2vswg==" saltValue="jx1/O0ru2TwloJOO6EQSw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134</v>
      </c>
      <c r="L2" s="295"/>
      <c r="M2" s="295"/>
      <c r="N2" s="295"/>
      <c r="O2" s="295"/>
      <c r="P2" s="295"/>
      <c r="Q2" s="296"/>
      <c r="T2" s="294" t="s">
        <v>145</v>
      </c>
      <c r="U2" s="295"/>
      <c r="V2" s="295"/>
      <c r="W2" s="295"/>
      <c r="X2" s="295"/>
      <c r="Y2" s="295"/>
      <c r="Z2" s="296"/>
      <c r="AC2" s="294" t="s">
        <v>78</v>
      </c>
      <c r="AD2" s="295"/>
      <c r="AE2" s="295"/>
      <c r="AF2" s="295"/>
      <c r="AG2" s="295"/>
      <c r="AH2" s="295"/>
      <c r="AI2" s="296"/>
      <c r="AL2" s="294" t="s">
        <v>157</v>
      </c>
      <c r="AM2" s="295"/>
      <c r="AN2" s="295"/>
      <c r="AO2" s="295"/>
      <c r="AP2" s="295"/>
      <c r="AQ2" s="295"/>
      <c r="AR2" s="295"/>
      <c r="AS2" s="295"/>
      <c r="AT2" s="296"/>
      <c r="AW2" s="294" t="s">
        <v>181</v>
      </c>
      <c r="AX2" s="295"/>
      <c r="AY2" s="295"/>
      <c r="AZ2" s="295"/>
      <c r="BA2" s="295"/>
      <c r="BB2" s="295"/>
      <c r="BC2" s="296"/>
      <c r="BF2" s="294" t="s">
        <v>198</v>
      </c>
      <c r="BG2" s="295"/>
      <c r="BH2" s="295"/>
      <c r="BI2" s="295"/>
      <c r="BJ2" s="295"/>
      <c r="BK2" s="295"/>
      <c r="BL2" s="296"/>
      <c r="BO2" s="294" t="s">
        <v>214</v>
      </c>
      <c r="BP2" s="295"/>
      <c r="BQ2" s="295"/>
      <c r="BR2" s="295"/>
      <c r="BS2" s="295"/>
      <c r="BT2" s="295"/>
      <c r="BU2" s="295"/>
      <c r="BV2" s="296"/>
      <c r="BY2" s="294" t="s">
        <v>223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65</v>
      </c>
      <c r="F6" s="333"/>
      <c r="G6" s="333"/>
      <c r="H6" s="27"/>
      <c r="K6" s="1" t="s">
        <v>67</v>
      </c>
      <c r="M6" s="3" t="str">
        <f>IF(ISBLANK('Données à saisir'!$B7),"",('Données à saisir'!$B7))</f>
        <v/>
      </c>
      <c r="T6" s="1" t="s">
        <v>67</v>
      </c>
      <c r="V6" s="3" t="str">
        <f>IF(ISBLANK('Données à saisir'!$B7),"",('Données à saisir'!$B7))</f>
        <v/>
      </c>
      <c r="AC6" s="1" t="s">
        <v>67</v>
      </c>
      <c r="AE6" s="3" t="str">
        <f>IF(ISBLANK('Données à saisir'!$B7),"",('Données à saisir'!$B7))</f>
        <v/>
      </c>
      <c r="AL6" s="1" t="s">
        <v>67</v>
      </c>
      <c r="AN6" s="3" t="str">
        <f>IF(ISBLANK('Données à saisir'!$B7),"",('Données à saisir'!$B7))</f>
        <v/>
      </c>
      <c r="AW6" s="1" t="s">
        <v>67</v>
      </c>
      <c r="AY6" s="3" t="str">
        <f>IF(ISBLANK('Données à saisir'!$B7),"",('Données à saisir'!$B7))</f>
        <v/>
      </c>
      <c r="BF6" s="1" t="s">
        <v>67</v>
      </c>
      <c r="BH6" s="3" t="str">
        <f>IF(ISBLANK('Données à saisir'!$B7),"",('Données à saisir'!$B7))</f>
        <v/>
      </c>
      <c r="BO6" s="1" t="s">
        <v>67</v>
      </c>
      <c r="BQ6" s="3" t="str">
        <f>IF(ISBLANK('Données à saisir'!$B7),"",('Données à saisir'!$B7))</f>
        <v/>
      </c>
      <c r="BV6" s="193" t="s">
        <v>221</v>
      </c>
      <c r="BY6" s="1" t="s">
        <v>67</v>
      </c>
      <c r="CA6" s="3" t="str">
        <f>IF(ISBLANK('Données à saisir'!$B7),"",('Données à saisir'!$B7))</f>
        <v/>
      </c>
      <c r="CF6" s="193" t="s">
        <v>221</v>
      </c>
    </row>
    <row r="7" spans="2:84" ht="15.1" customHeight="1" x14ac:dyDescent="0.25">
      <c r="B7" s="26"/>
      <c r="E7" s="333"/>
      <c r="F7" s="333"/>
      <c r="G7" s="333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279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135</v>
      </c>
      <c r="L9" s="328"/>
      <c r="M9" s="328"/>
      <c r="N9" s="328"/>
      <c r="O9" s="328"/>
      <c r="P9" s="328"/>
      <c r="Q9" s="325" t="s">
        <v>73</v>
      </c>
      <c r="U9" s="1" t="s">
        <v>146</v>
      </c>
      <c r="X9" t="str">
        <f>C33</f>
        <v>Micro-entreprise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275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0</v>
      </c>
      <c r="AH10" s="60">
        <f t="shared" ref="AH10:AI10" si="0">SUM(AH11:AH12)</f>
        <v>0</v>
      </c>
      <c r="AI10" s="226">
        <f t="shared" si="0"/>
        <v>0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152</v>
      </c>
      <c r="X11" t="str">
        <f>IF(X9="sas (is)","Assimilé-salarié",IF(X9="sasu (is)","Assimilé-salarié","Travailleur non salarié"))</f>
        <v>Travailleur non 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40</v>
      </c>
      <c r="AP11" s="305" t="s">
        <v>171</v>
      </c>
      <c r="AQ11" s="305" t="s">
        <v>41</v>
      </c>
      <c r="AR11" s="305" t="s">
        <v>171</v>
      </c>
      <c r="AS11" s="305" t="s">
        <v>42</v>
      </c>
      <c r="AT11" s="317" t="s">
        <v>171</v>
      </c>
      <c r="AW11" s="51" t="s">
        <v>199</v>
      </c>
      <c r="AX11" s="52"/>
      <c r="AY11" s="52"/>
      <c r="AZ11" s="52"/>
      <c r="BA11" s="60">
        <f>AG10</f>
        <v>0</v>
      </c>
      <c r="BB11" s="60">
        <f>AH10</f>
        <v>0</v>
      </c>
      <c r="BC11" s="226">
        <f>AI10</f>
        <v>0</v>
      </c>
      <c r="BO11" s="214" t="s">
        <v>246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0</v>
      </c>
      <c r="AC12" s="44" t="s">
        <v>123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158</v>
      </c>
      <c r="AM13" s="34"/>
      <c r="AN13" s="34"/>
      <c r="AO13" s="119">
        <f>AG10</f>
        <v>0</v>
      </c>
      <c r="AP13" s="139">
        <v>1</v>
      </c>
      <c r="AQ13" s="119">
        <f>AH10</f>
        <v>0</v>
      </c>
      <c r="AR13" s="140">
        <v>1</v>
      </c>
      <c r="AS13" s="119">
        <f>AI10</f>
        <v>0</v>
      </c>
      <c r="AT13" s="141">
        <v>1</v>
      </c>
      <c r="AW13" s="123" t="s">
        <v>182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215</v>
      </c>
      <c r="BS13" s="305" t="s">
        <v>216</v>
      </c>
      <c r="BT13" s="305" t="s">
        <v>217</v>
      </c>
      <c r="BU13" s="305" t="s">
        <v>222</v>
      </c>
      <c r="BV13" s="307" t="s">
        <v>224</v>
      </c>
      <c r="BY13" s="303" t="s">
        <v>225</v>
      </c>
      <c r="BZ13" s="305" t="s">
        <v>226</v>
      </c>
      <c r="CA13" s="305" t="s">
        <v>227</v>
      </c>
      <c r="CB13" s="305" t="s">
        <v>228</v>
      </c>
      <c r="CC13" s="305" t="s">
        <v>229</v>
      </c>
      <c r="CD13" s="305" t="s">
        <v>230</v>
      </c>
      <c r="CE13" s="309" t="s">
        <v>231</v>
      </c>
      <c r="CF13" s="311" t="s">
        <v>47</v>
      </c>
    </row>
    <row r="14" spans="2:84" ht="15.1" customHeight="1" x14ac:dyDescent="0.25">
      <c r="B14" s="321" t="s">
        <v>254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159</v>
      </c>
      <c r="AO14" s="104">
        <f>AG10</f>
        <v>0</v>
      </c>
      <c r="AP14" s="142">
        <v>1</v>
      </c>
      <c r="AQ14" s="104">
        <f>AH10</f>
        <v>0</v>
      </c>
      <c r="AR14" s="143">
        <v>1</v>
      </c>
      <c r="AS14" s="104">
        <f>AI10</f>
        <v>0</v>
      </c>
      <c r="AT14" s="144">
        <v>1</v>
      </c>
      <c r="AW14" s="123" t="s">
        <v>183</v>
      </c>
      <c r="BA14" s="57">
        <f>BA11-BA13</f>
        <v>0</v>
      </c>
      <c r="BB14" s="57">
        <f t="shared" ref="BB14:BC14" si="2">BB11-BB13</f>
        <v>0</v>
      </c>
      <c r="BC14" s="53">
        <f t="shared" si="2"/>
        <v>0</v>
      </c>
      <c r="BF14" s="186" t="s">
        <v>206</v>
      </c>
      <c r="BG14" s="52"/>
      <c r="BH14" s="52"/>
      <c r="BI14" s="52"/>
      <c r="BJ14" s="187">
        <f>Q12+Q23</f>
        <v>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150</v>
      </c>
      <c r="U15" s="52"/>
      <c r="V15" s="52"/>
      <c r="W15" s="52"/>
      <c r="X15" s="60">
        <f>'Données à saisir'!B134</f>
        <v>0</v>
      </c>
      <c r="Y15" s="60">
        <f>'Données à saisir'!C134</f>
        <v>0</v>
      </c>
      <c r="Z15" s="61">
        <f>'Données à saisir'!D134</f>
        <v>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 t="e">
        <f>AO15/$AO$14</f>
        <v>#DIV/0!</v>
      </c>
      <c r="AQ15" s="104">
        <f>AH14</f>
        <v>0</v>
      </c>
      <c r="AR15" s="145" t="e">
        <f>AQ15/$AQ$14</f>
        <v>#DIV/0!</v>
      </c>
      <c r="AS15" s="104">
        <f>AI14</f>
        <v>0</v>
      </c>
      <c r="AT15" s="146" t="e">
        <f>AS15/$AS$14</f>
        <v>#DIV/0!</v>
      </c>
      <c r="AW15" s="63" t="s">
        <v>200</v>
      </c>
      <c r="AX15" s="64"/>
      <c r="AY15" s="64"/>
      <c r="AZ15" s="64"/>
      <c r="BA15" s="154">
        <f>IF(ISERROR(BA14/BA11),0,BA14/BA11)</f>
        <v>0</v>
      </c>
      <c r="BB15" s="154">
        <f t="shared" ref="BB15:BC15" si="3">IF(ISERROR(BB14/BB11),0,BB14/BB11)</f>
        <v>0</v>
      </c>
      <c r="BC15" s="158">
        <f t="shared" si="3"/>
        <v>0</v>
      </c>
      <c r="BF15" s="123" t="s">
        <v>274</v>
      </c>
      <c r="BJ15" s="104" t="str">
        <f>Q30</f>
        <v/>
      </c>
      <c r="BK15" s="104"/>
      <c r="BL15" s="120"/>
      <c r="BO15" s="192" t="s">
        <v>207</v>
      </c>
      <c r="BP15" s="52"/>
      <c r="BQ15" s="52"/>
      <c r="BR15" s="187">
        <f>BJ19</f>
        <v>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147</v>
      </c>
      <c r="X16" s="62"/>
      <c r="Y16" s="102" t="str">
        <f>IF(ISERROR((Y15-X15)/X15),"",(Y15-X15)/X15)</f>
        <v/>
      </c>
      <c r="Z16" s="103" t="str">
        <f>IF(ISERROR((Z15-Y15)/Y15),"",(Z15-Y15)/Y15)</f>
        <v/>
      </c>
      <c r="AC16" s="63" t="s">
        <v>126</v>
      </c>
      <c r="AD16" s="64"/>
      <c r="AE16" s="64"/>
      <c r="AF16" s="64"/>
      <c r="AG16" s="65">
        <f>AG10-AG13</f>
        <v>0</v>
      </c>
      <c r="AH16" s="65">
        <f>AH10-AH13</f>
        <v>0</v>
      </c>
      <c r="AI16" s="66">
        <f>AI10-AI13</f>
        <v>0</v>
      </c>
      <c r="AL16" s="63" t="s">
        <v>161</v>
      </c>
      <c r="AM16" s="64"/>
      <c r="AN16" s="64"/>
      <c r="AO16" s="65">
        <f>AO14-AO15</f>
        <v>0</v>
      </c>
      <c r="AP16" s="147" t="e">
        <f t="shared" ref="AP16:AP28" si="5">AO16/$AO$14</f>
        <v>#DIV/0!</v>
      </c>
      <c r="AQ16" s="65">
        <f t="shared" ref="AQ16:AS16" si="6">AQ14-AQ15</f>
        <v>0</v>
      </c>
      <c r="AR16" s="148" t="e">
        <f t="shared" ref="AR16:AR28" si="7">AQ16/$AQ$14</f>
        <v>#DIV/0!</v>
      </c>
      <c r="AS16" s="65">
        <f t="shared" si="6"/>
        <v>0</v>
      </c>
      <c r="AT16" s="150" t="e">
        <f t="shared" ref="AT16:AT28" si="8">AS16/$AS$14</f>
        <v>#DIV/0!</v>
      </c>
      <c r="AW16" s="123" t="s">
        <v>184</v>
      </c>
      <c r="BA16" s="104">
        <f>SUM(AO17,AO19,AO20,AO22,AO24)</f>
        <v>0</v>
      </c>
      <c r="BB16" s="104">
        <f>SUM(AQ17,AQ19,AQ20,AQ22,AQ24)</f>
        <v>0</v>
      </c>
      <c r="BC16" s="159">
        <f>SUM(AS17,AS19,AS20,AS22,AS24)</f>
        <v>0</v>
      </c>
      <c r="BF16" s="123" t="s">
        <v>204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208</v>
      </c>
      <c r="BR16" s="104">
        <f>BJ20</f>
        <v>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151</v>
      </c>
      <c r="X17" s="57">
        <f>AG40</f>
        <v>0</v>
      </c>
      <c r="Y17" s="57">
        <f>AH40</f>
        <v>0</v>
      </c>
      <c r="Z17" s="53">
        <f>AI40</f>
        <v>0</v>
      </c>
      <c r="AC17" s="37" t="s">
        <v>127</v>
      </c>
      <c r="AG17" s="57">
        <f>SUM(AG18:AG33)</f>
        <v>0</v>
      </c>
      <c r="AH17" s="57">
        <f>SUM(AH18:AH33)</f>
        <v>0</v>
      </c>
      <c r="AI17" s="68">
        <f>SUM(AI18:AI33)</f>
        <v>0</v>
      </c>
      <c r="AL17" s="70" t="s">
        <v>80</v>
      </c>
      <c r="AO17" s="104">
        <f>AG17</f>
        <v>0</v>
      </c>
      <c r="AP17" s="145" t="e">
        <f t="shared" si="5"/>
        <v>#DIV/0!</v>
      </c>
      <c r="AQ17" s="104">
        <f>AH17</f>
        <v>0</v>
      </c>
      <c r="AR17" s="149" t="e">
        <f t="shared" si="7"/>
        <v>#DIV/0!</v>
      </c>
      <c r="AS17" s="104">
        <f>AI17</f>
        <v>0</v>
      </c>
      <c r="AT17" s="146" t="e">
        <f t="shared" si="8"/>
        <v>#DIV/0!</v>
      </c>
      <c r="AW17" s="63" t="s">
        <v>201</v>
      </c>
      <c r="AX17" s="64"/>
      <c r="AY17" s="64"/>
      <c r="AZ17" s="64"/>
      <c r="BA17" s="65">
        <f>BA12+BA16</f>
        <v>0</v>
      </c>
      <c r="BB17" s="65">
        <f t="shared" ref="BB17:BC17" si="9">BB12+BB16</f>
        <v>0</v>
      </c>
      <c r="BC17" s="66">
        <f t="shared" si="9"/>
        <v>0</v>
      </c>
      <c r="BF17" s="123" t="s">
        <v>205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209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0</v>
      </c>
      <c r="AH18" s="62">
        <f>IF(ISBLANK('Données à saisir'!C77),0,'Données à saisir'!C77)</f>
        <v>0</v>
      </c>
      <c r="AI18" s="54">
        <f>IF(ISBLANK('Données à saisir'!D77),0,'Données à saisir'!D77)</f>
        <v>0</v>
      </c>
      <c r="AL18" s="63" t="s">
        <v>128</v>
      </c>
      <c r="AM18" s="64"/>
      <c r="AN18" s="64"/>
      <c r="AO18" s="65">
        <f>AO16-AO17</f>
        <v>0</v>
      </c>
      <c r="AP18" s="147" t="e">
        <f t="shared" si="5"/>
        <v>#DIV/0!</v>
      </c>
      <c r="AQ18" s="65">
        <f t="shared" ref="AQ18:AS18" si="10">AQ16-AQ17</f>
        <v>0</v>
      </c>
      <c r="AR18" s="148" t="e">
        <f t="shared" si="7"/>
        <v>#DIV/0!</v>
      </c>
      <c r="AS18" s="65">
        <f t="shared" si="10"/>
        <v>0</v>
      </c>
      <c r="AT18" s="150" t="e">
        <f t="shared" si="8"/>
        <v>#DIV/0!</v>
      </c>
      <c r="AW18" s="123" t="s">
        <v>185</v>
      </c>
      <c r="BA18" s="104">
        <f>AG44</f>
        <v>0</v>
      </c>
      <c r="BB18" s="104">
        <f>AH44</f>
        <v>0</v>
      </c>
      <c r="BC18" s="159">
        <f>AI44</f>
        <v>0</v>
      </c>
      <c r="BF18" s="63" t="s">
        <v>203</v>
      </c>
      <c r="BG18" s="64"/>
      <c r="BH18" s="64"/>
      <c r="BI18" s="64"/>
      <c r="BJ18" s="188">
        <f>SUM(BJ14:BJ17)</f>
        <v>0</v>
      </c>
      <c r="BK18" s="189">
        <f>SUM(BK14:BK17)</f>
        <v>0</v>
      </c>
      <c r="BL18" s="190">
        <f>SUM(BL14:BL17)</f>
        <v>0</v>
      </c>
      <c r="BO18" s="123" t="s">
        <v>210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148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0</v>
      </c>
      <c r="AH19" s="62">
        <f>IF(ISBLANK('Données à saisir'!C78),0,'Données à saisir'!C78)</f>
        <v>0</v>
      </c>
      <c r="AI19" s="54">
        <f>IF(ISBLANK('Données à saisir'!D78),0,'Données à saisir'!D78)</f>
        <v>0</v>
      </c>
      <c r="AL19" s="38" t="s">
        <v>81</v>
      </c>
      <c r="AM19" s="1"/>
      <c r="AN19" s="1"/>
      <c r="AO19" s="104">
        <f>AG36</f>
        <v>0</v>
      </c>
      <c r="AP19" s="145" t="e">
        <f t="shared" si="5"/>
        <v>#DIV/0!</v>
      </c>
      <c r="AQ19" s="104">
        <f>AH36</f>
        <v>0</v>
      </c>
      <c r="AR19" s="149" t="e">
        <f t="shared" si="7"/>
        <v>#DIV/0!</v>
      </c>
      <c r="AS19" s="104">
        <f>AI36</f>
        <v>0</v>
      </c>
      <c r="AT19" s="146" t="e">
        <f t="shared" si="8"/>
        <v>#DIV/0!</v>
      </c>
      <c r="AW19" s="63" t="s">
        <v>202</v>
      </c>
      <c r="AX19" s="64"/>
      <c r="AY19" s="64"/>
      <c r="AZ19" s="64"/>
      <c r="BA19" s="65">
        <f>IF(ISERROR(BA16/BA15),0,BA16/BA15)</f>
        <v>0</v>
      </c>
      <c r="BB19" s="65">
        <f t="shared" ref="BB19:BC19" si="11">IF(ISERROR(BB16/BB15),0,BB16/BB15)</f>
        <v>0</v>
      </c>
      <c r="BC19" s="66">
        <f t="shared" si="11"/>
        <v>0</v>
      </c>
      <c r="BF19" s="123" t="s">
        <v>207</v>
      </c>
      <c r="BJ19" s="104">
        <f>Q37</f>
        <v>0</v>
      </c>
      <c r="BK19" s="104"/>
      <c r="BL19" s="159"/>
      <c r="BO19" s="192" t="s">
        <v>218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147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160</v>
      </c>
      <c r="AM20" s="1"/>
      <c r="AN20" s="1"/>
      <c r="AO20" s="104">
        <f>SUM(AG37:AG40)</f>
        <v>0</v>
      </c>
      <c r="AP20" s="145" t="e">
        <f t="shared" si="5"/>
        <v>#DIV/0!</v>
      </c>
      <c r="AQ20" s="104">
        <f>SUM(AH37:AH40)</f>
        <v>0</v>
      </c>
      <c r="AR20" s="149" t="e">
        <f t="shared" si="7"/>
        <v>#DIV/0!</v>
      </c>
      <c r="AS20" s="104">
        <f>SUM(AI37:AI40)</f>
        <v>0</v>
      </c>
      <c r="AT20" s="146" t="e">
        <f t="shared" si="8"/>
        <v>#DIV/0!</v>
      </c>
      <c r="AW20" s="123" t="s">
        <v>186</v>
      </c>
      <c r="BA20" s="104">
        <f>BA11-BA19</f>
        <v>0</v>
      </c>
      <c r="BB20" s="104">
        <f t="shared" ref="BB20:BC20" si="12">BB11-BB19</f>
        <v>0</v>
      </c>
      <c r="BC20" s="120">
        <f t="shared" si="12"/>
        <v>0</v>
      </c>
      <c r="BF20" s="123" t="s">
        <v>208</v>
      </c>
      <c r="BJ20" s="104">
        <f>Q40</f>
        <v>0</v>
      </c>
      <c r="BK20" s="104"/>
      <c r="BL20" s="159"/>
      <c r="BO20" s="123" t="s">
        <v>219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149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0</v>
      </c>
      <c r="AH21" s="62">
        <f>IF(ISBLANK('Données à saisir'!C80),0,'Données à saisir'!C80)</f>
        <v>0</v>
      </c>
      <c r="AI21" s="54">
        <f>IF(ISBLANK('Données à saisir'!D80),0,'Données à saisir'!D80)</f>
        <v>0</v>
      </c>
      <c r="AL21" s="63" t="s">
        <v>129</v>
      </c>
      <c r="AM21" s="64"/>
      <c r="AN21" s="64"/>
      <c r="AO21" s="65">
        <f>AO18-AO19-AO20</f>
        <v>0</v>
      </c>
      <c r="AP21" s="147" t="e">
        <f t="shared" si="5"/>
        <v>#DIV/0!</v>
      </c>
      <c r="AQ21" s="65">
        <f t="shared" ref="AQ21:AS21" si="14">AQ18-AQ19-AQ20</f>
        <v>0</v>
      </c>
      <c r="AR21" s="148" t="e">
        <f t="shared" si="7"/>
        <v>#DIV/0!</v>
      </c>
      <c r="AS21" s="65">
        <f t="shared" si="14"/>
        <v>0</v>
      </c>
      <c r="AT21" s="150" t="e">
        <f t="shared" si="8"/>
        <v>#DIV/0!</v>
      </c>
      <c r="AW21" s="208" t="s">
        <v>187</v>
      </c>
      <c r="AX21" s="36"/>
      <c r="AY21" s="36"/>
      <c r="AZ21" s="36"/>
      <c r="BA21" s="156">
        <f>BA19/250</f>
        <v>0</v>
      </c>
      <c r="BB21" s="156">
        <f t="shared" ref="BB21:BC21" si="15">BB19/250</f>
        <v>0</v>
      </c>
      <c r="BC21" s="157">
        <f t="shared" si="15"/>
        <v>0</v>
      </c>
      <c r="BF21" s="123" t="s">
        <v>209</v>
      </c>
      <c r="BJ21" s="104">
        <f>Q44+Q45</f>
        <v>0</v>
      </c>
      <c r="BK21" s="104"/>
      <c r="BL21" s="159"/>
      <c r="BO21" s="63" t="s">
        <v>220</v>
      </c>
      <c r="BP21" s="64"/>
      <c r="BQ21" s="64"/>
      <c r="BR21" s="65">
        <f>SUM(BR19:BR20)</f>
        <v>0</v>
      </c>
      <c r="BS21" s="65">
        <f t="shared" ref="BS21:BV21" si="16">SUM(BS19:BS20)</f>
        <v>0</v>
      </c>
      <c r="BT21" s="65">
        <f t="shared" si="16"/>
        <v>0</v>
      </c>
      <c r="BU21" s="65">
        <f t="shared" si="16"/>
        <v>0</v>
      </c>
      <c r="BV21" s="66">
        <f t="shared" si="16"/>
        <v>0</v>
      </c>
      <c r="BY21" s="197">
        <f t="shared" ref="BY21:CE21" si="17">SUM(BY19:BY20)</f>
        <v>0</v>
      </c>
      <c r="BZ21" s="65">
        <f t="shared" si="17"/>
        <v>0</v>
      </c>
      <c r="CA21" s="65">
        <f t="shared" si="17"/>
        <v>0</v>
      </c>
      <c r="CB21" s="65">
        <f t="shared" si="17"/>
        <v>0</v>
      </c>
      <c r="CC21" s="65">
        <f t="shared" si="17"/>
        <v>0</v>
      </c>
      <c r="CD21" s="65">
        <f t="shared" si="17"/>
        <v>0</v>
      </c>
      <c r="CE21" s="131">
        <f t="shared" si="17"/>
        <v>0</v>
      </c>
      <c r="CF21" s="200">
        <f t="shared" si="13"/>
        <v>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162</v>
      </c>
      <c r="AO22" s="104">
        <f>AG43</f>
        <v>0</v>
      </c>
      <c r="AP22" s="145" t="e">
        <f t="shared" si="5"/>
        <v>#DIV/0!</v>
      </c>
      <c r="AQ22" s="104">
        <f>AH43</f>
        <v>0</v>
      </c>
      <c r="AR22" s="149" t="e">
        <f t="shared" si="7"/>
        <v>#DIV/0!</v>
      </c>
      <c r="AS22" s="104">
        <f>AI43</f>
        <v>0</v>
      </c>
      <c r="AT22" s="146" t="e">
        <f t="shared" si="8"/>
        <v>#DIV/0!</v>
      </c>
      <c r="BA22" s="90"/>
      <c r="BF22" s="123" t="s">
        <v>210</v>
      </c>
      <c r="BJ22" s="104" t="str">
        <f>Q46</f>
        <v/>
      </c>
      <c r="BK22" s="104"/>
      <c r="BL22" s="159"/>
      <c r="BO22" s="123" t="s">
        <v>72</v>
      </c>
      <c r="BR22" s="104">
        <f>Q12</f>
        <v>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69</v>
      </c>
      <c r="Q23" s="41">
        <f>SUM(Q24:Q28)</f>
        <v>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163</v>
      </c>
      <c r="AM23" s="64"/>
      <c r="AN23" s="64"/>
      <c r="AO23" s="65">
        <f>AO21-AO22</f>
        <v>0</v>
      </c>
      <c r="AP23" s="147" t="e">
        <f t="shared" si="5"/>
        <v>#DIV/0!</v>
      </c>
      <c r="AQ23" s="65">
        <f t="shared" ref="AQ23:AS23" si="18">AQ21-AQ22</f>
        <v>0</v>
      </c>
      <c r="AR23" s="148" t="e">
        <f t="shared" si="7"/>
        <v>#DIV/0!</v>
      </c>
      <c r="AS23" s="65">
        <f t="shared" si="18"/>
        <v>0</v>
      </c>
      <c r="AT23" s="150" t="e">
        <f t="shared" si="8"/>
        <v>#DIV/0!</v>
      </c>
      <c r="AW23" s="4"/>
      <c r="BA23" s="99"/>
      <c r="BB23" s="99"/>
      <c r="BC23" s="99"/>
      <c r="BF23" s="123" t="s">
        <v>211</v>
      </c>
      <c r="BJ23" s="104">
        <f>AO44</f>
        <v>0</v>
      </c>
      <c r="BK23" s="104">
        <f>AQ44</f>
        <v>0</v>
      </c>
      <c r="BL23" s="159">
        <f>AS44</f>
        <v>0</v>
      </c>
      <c r="BO23" s="123" t="s">
        <v>69</v>
      </c>
      <c r="BR23" s="104">
        <f>Q23</f>
        <v>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 t="str">
        <f>IF(ISBLANK('Données à saisir'!B27),"",'Données à saisir'!B27)</f>
        <v/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0</v>
      </c>
      <c r="AP24" s="145" t="e">
        <f t="shared" si="5"/>
        <v>#DIV/0!</v>
      </c>
      <c r="AQ24" s="104">
        <f>AH42</f>
        <v>0</v>
      </c>
      <c r="AR24" s="149" t="e">
        <f t="shared" si="7"/>
        <v>#DIV/0!</v>
      </c>
      <c r="AS24" s="104">
        <f>AI42</f>
        <v>0</v>
      </c>
      <c r="AT24" s="146" t="e">
        <f t="shared" si="8"/>
        <v>#DIV/0!</v>
      </c>
      <c r="BF24" s="63" t="s">
        <v>212</v>
      </c>
      <c r="BG24" s="64"/>
      <c r="BH24" s="64"/>
      <c r="BI24" s="64"/>
      <c r="BJ24" s="65">
        <f>SUM(BJ19:BJ23)</f>
        <v>0</v>
      </c>
      <c r="BK24" s="65">
        <f>SUM(BK19:BK23)</f>
        <v>0</v>
      </c>
      <c r="BL24" s="66">
        <f>SUM(BL19:BL23)</f>
        <v>0</v>
      </c>
      <c r="BO24" s="63" t="s">
        <v>232</v>
      </c>
      <c r="BP24" s="64"/>
      <c r="BQ24" s="64"/>
      <c r="BR24" s="65">
        <f>SUM(BR22:BR23)</f>
        <v>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153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0</v>
      </c>
      <c r="AH25" s="62">
        <f>IF(ISBLANK('Données à saisir'!C84),0,'Données à saisir'!C84)</f>
        <v>0</v>
      </c>
      <c r="AI25" s="54">
        <f>IF(ISBLANK('Données à saisir'!D84),0,'Données à saisir'!D84)</f>
        <v>0</v>
      </c>
      <c r="AL25" s="38" t="s">
        <v>164</v>
      </c>
      <c r="AM25" s="1"/>
      <c r="AN25" s="1"/>
      <c r="AO25" s="104">
        <f>AO24*-1</f>
        <v>0</v>
      </c>
      <c r="AP25" s="145" t="e">
        <f t="shared" si="5"/>
        <v>#DIV/0!</v>
      </c>
      <c r="AQ25" s="104">
        <f t="shared" ref="AQ25:AS25" si="19">AQ24*-1</f>
        <v>0</v>
      </c>
      <c r="AR25" s="149" t="e">
        <f t="shared" si="7"/>
        <v>#DIV/0!</v>
      </c>
      <c r="AS25" s="104">
        <f t="shared" si="19"/>
        <v>0</v>
      </c>
      <c r="AT25" s="146" t="e">
        <f t="shared" si="8"/>
        <v>#DIV/0!</v>
      </c>
      <c r="BA25" s="90"/>
      <c r="BF25" s="123" t="s">
        <v>213</v>
      </c>
      <c r="BJ25" s="104">
        <f>BJ24-BJ18</f>
        <v>0</v>
      </c>
      <c r="BK25" s="104">
        <f>BK24-BK18</f>
        <v>0</v>
      </c>
      <c r="BL25" s="120">
        <f>BL24-BL18</f>
        <v>0</v>
      </c>
      <c r="BO25" s="123" t="s">
        <v>266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166</v>
      </c>
      <c r="AM26" s="64"/>
      <c r="AN26" s="64"/>
      <c r="AO26" s="65">
        <f>AO23+AO25</f>
        <v>0</v>
      </c>
      <c r="AP26" s="147" t="e">
        <f t="shared" si="5"/>
        <v>#DIV/0!</v>
      </c>
      <c r="AQ26" s="65">
        <f t="shared" ref="AQ26:AS26" si="21">AQ23+AQ25</f>
        <v>0</v>
      </c>
      <c r="AR26" s="148" t="e">
        <f t="shared" si="7"/>
        <v>#DIV/0!</v>
      </c>
      <c r="AS26" s="65">
        <f t="shared" si="21"/>
        <v>0</v>
      </c>
      <c r="AT26" s="150" t="e">
        <f t="shared" si="8"/>
        <v>#DIV/0!</v>
      </c>
      <c r="BF26" s="63" t="s">
        <v>267</v>
      </c>
      <c r="BG26" s="64"/>
      <c r="BH26" s="64"/>
      <c r="BI26" s="64"/>
      <c r="BJ26" s="65">
        <f>BJ25</f>
        <v>0</v>
      </c>
      <c r="BK26" s="65">
        <f>BJ26+BK25</f>
        <v>0</v>
      </c>
      <c r="BL26" s="66">
        <f>+BK26+BL25</f>
        <v>0</v>
      </c>
      <c r="BO26" s="123" t="s">
        <v>233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véhicules</v>
      </c>
      <c r="Q27" s="42" t="str">
        <f>IF(ISBLANK('Données à saisir'!B30),"",'Données à saisir'!B30)</f>
        <v/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167</v>
      </c>
      <c r="AM27" s="64"/>
      <c r="AN27" s="64"/>
      <c r="AO27" s="65">
        <f>IF(ISERROR(AO26-AG45),AO26,(AO26-AG45))</f>
        <v>0</v>
      </c>
      <c r="AP27" s="147" t="e">
        <f t="shared" si="5"/>
        <v>#DIV/0!</v>
      </c>
      <c r="AQ27" s="65">
        <f>IF(ISERROR(AQ26-AH45),AQ26,(AQ26-AH45))</f>
        <v>0</v>
      </c>
      <c r="AR27" s="148" t="e">
        <f t="shared" si="7"/>
        <v>#DIV/0!</v>
      </c>
      <c r="AS27" s="65">
        <f>IF(ISERROR(AS26-AI45),AS26,(AS26-AI45))</f>
        <v>0</v>
      </c>
      <c r="AT27" s="150" t="e">
        <f t="shared" si="8"/>
        <v>#DIV/0!</v>
      </c>
      <c r="BO27" s="123" t="s">
        <v>234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/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 t="str">
        <f>IF(ISBLANK('Données à saisir'!B31),"",'Données à saisir'!B31)</f>
        <v/>
      </c>
      <c r="AC28" s="44" t="str">
        <f>'Données à saisir'!A87</f>
        <v>Budget publicité et communication</v>
      </c>
      <c r="AG28" s="62">
        <f>IF(ISBLANK('Données à saisir'!B87),0,'Données à saisir'!B87)</f>
        <v>0</v>
      </c>
      <c r="AH28" s="62">
        <f>IF(ISBLANK('Données à saisir'!C87),0,'Données à saisir'!C87)</f>
        <v>0</v>
      </c>
      <c r="AI28" s="54">
        <f>IF(ISBLANK('Données à saisir'!D87),0,'Données à saisir'!D87)</f>
        <v>0</v>
      </c>
      <c r="AL28" s="38" t="s">
        <v>165</v>
      </c>
      <c r="AM28" s="1"/>
      <c r="AN28" s="1"/>
      <c r="AO28" s="104">
        <f>AO27+AO22</f>
        <v>0</v>
      </c>
      <c r="AP28" s="145" t="e">
        <f t="shared" si="5"/>
        <v>#DIV/0!</v>
      </c>
      <c r="AQ28" s="104">
        <f t="shared" ref="AQ28:AS28" si="22">AQ27+AQ22</f>
        <v>0</v>
      </c>
      <c r="AR28" s="149" t="e">
        <f t="shared" si="7"/>
        <v>#DIV/0!</v>
      </c>
      <c r="AS28" s="104">
        <f t="shared" si="22"/>
        <v>0</v>
      </c>
      <c r="AT28" s="151" t="e">
        <f t="shared" si="8"/>
        <v>#DIV/0!</v>
      </c>
      <c r="BF28" s="92" t="s">
        <v>263</v>
      </c>
      <c r="BI28" s="314" t="str">
        <f>Q31</f>
        <v/>
      </c>
      <c r="BJ28" s="314"/>
      <c r="BO28" s="123" t="s">
        <v>80</v>
      </c>
      <c r="BR28" s="104">
        <f>$AG$17/12</f>
        <v>0</v>
      </c>
      <c r="BS28" s="104">
        <f t="shared" ref="BS28:CE28" si="23">$AG$17/12</f>
        <v>0</v>
      </c>
      <c r="BT28" s="104">
        <f t="shared" si="23"/>
        <v>0</v>
      </c>
      <c r="BU28" s="104">
        <f t="shared" si="23"/>
        <v>0</v>
      </c>
      <c r="BV28" s="120">
        <f t="shared" si="23"/>
        <v>0</v>
      </c>
      <c r="BY28" s="196">
        <f t="shared" si="23"/>
        <v>0</v>
      </c>
      <c r="BZ28" s="104">
        <f t="shared" si="23"/>
        <v>0</v>
      </c>
      <c r="CA28" s="104">
        <f t="shared" si="23"/>
        <v>0</v>
      </c>
      <c r="CB28" s="104">
        <f t="shared" si="23"/>
        <v>0</v>
      </c>
      <c r="CC28" s="104">
        <f t="shared" si="23"/>
        <v>0</v>
      </c>
      <c r="CD28" s="104">
        <f t="shared" si="23"/>
        <v>0</v>
      </c>
      <c r="CE28" s="132">
        <f t="shared" si="23"/>
        <v>0</v>
      </c>
      <c r="CF28" s="201">
        <f t="shared" si="20"/>
        <v>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94" t="s">
        <v>188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 t="str">
        <f>IF(ISBLANK('Données à saisir'!B33),"",'Données à saisir'!B33)</f>
        <v/>
      </c>
      <c r="T31" s="107" t="s">
        <v>154</v>
      </c>
      <c r="U31" s="34"/>
      <c r="V31" s="34"/>
      <c r="W31" s="34"/>
      <c r="X31" s="110">
        <f>SUM(X33:X39)</f>
        <v>0</v>
      </c>
      <c r="Y31" s="110">
        <f>SUM(Y33:Y39)</f>
        <v>0</v>
      </c>
      <c r="Z31" s="111">
        <f>SUM(Z33:Z39)</f>
        <v>0</v>
      </c>
      <c r="AC31" s="44" t="str">
        <f>IF(ISBLANK('Données à saisir'!A93),"",'Données à saisir'!A93)</f>
        <v>Libellé autre charge 1</v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74</v>
      </c>
      <c r="Q32" s="45">
        <f>+SUM(Q12,Q23,Q30:Q31)</f>
        <v>0</v>
      </c>
      <c r="T32" s="35"/>
      <c r="X32" s="234"/>
      <c r="Y32" s="234"/>
      <c r="Z32" s="235"/>
      <c r="AC32" s="44" t="str">
        <f>IF(ISBLANK('Données à saisir'!A94),"",'Données à saisir'!A94)</f>
        <v>Libellé autre charge 2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0</v>
      </c>
      <c r="BS32" s="104">
        <f t="shared" si="24"/>
        <v>0</v>
      </c>
      <c r="BT32" s="104">
        <f t="shared" si="24"/>
        <v>0</v>
      </c>
      <c r="BU32" s="104">
        <f t="shared" si="24"/>
        <v>0</v>
      </c>
      <c r="BV32" s="120">
        <f t="shared" si="24"/>
        <v>0</v>
      </c>
      <c r="BY32" s="196">
        <f t="shared" si="25"/>
        <v>0</v>
      </c>
      <c r="BZ32" s="104">
        <f t="shared" si="25"/>
        <v>0</v>
      </c>
      <c r="CA32" s="104">
        <f t="shared" si="25"/>
        <v>0</v>
      </c>
      <c r="CB32" s="104">
        <f t="shared" si="25"/>
        <v>0</v>
      </c>
      <c r="CC32" s="104">
        <f t="shared" si="25"/>
        <v>0</v>
      </c>
      <c r="CD32" s="104">
        <f t="shared" si="25"/>
        <v>0</v>
      </c>
      <c r="CE32" s="132">
        <f t="shared" si="25"/>
        <v>0</v>
      </c>
      <c r="CF32" s="201">
        <f t="shared" si="20"/>
        <v>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>Libellé autre charge 3</v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197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0</v>
      </c>
      <c r="BS33" s="104">
        <f t="shared" si="24"/>
        <v>0</v>
      </c>
      <c r="BT33" s="104">
        <f t="shared" si="24"/>
        <v>0</v>
      </c>
      <c r="BU33" s="104">
        <f t="shared" si="24"/>
        <v>0</v>
      </c>
      <c r="BV33" s="120">
        <f t="shared" si="24"/>
        <v>0</v>
      </c>
      <c r="BY33" s="196">
        <f t="shared" si="25"/>
        <v>0</v>
      </c>
      <c r="BZ33" s="104">
        <f t="shared" si="25"/>
        <v>0</v>
      </c>
      <c r="CA33" s="104">
        <f t="shared" si="25"/>
        <v>0</v>
      </c>
      <c r="CB33" s="104">
        <f t="shared" si="25"/>
        <v>0</v>
      </c>
      <c r="CC33" s="104">
        <f t="shared" si="25"/>
        <v>0</v>
      </c>
      <c r="CD33" s="104">
        <f t="shared" si="25"/>
        <v>0</v>
      </c>
      <c r="CE33" s="132">
        <f t="shared" si="25"/>
        <v>0</v>
      </c>
      <c r="CF33" s="201">
        <f t="shared" si="20"/>
        <v>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136</v>
      </c>
      <c r="L34" s="328"/>
      <c r="M34" s="328"/>
      <c r="N34" s="328"/>
      <c r="O34" s="328"/>
      <c r="P34" s="329"/>
      <c r="Q34" s="325" t="s">
        <v>73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165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195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235</v>
      </c>
      <c r="BP34" s="64"/>
      <c r="BQ34" s="64"/>
      <c r="BR34" s="65">
        <f>SUM(BR30:BR33)</f>
        <v>0</v>
      </c>
      <c r="BS34" s="65">
        <f t="shared" ref="BS34:CE34" si="27">SUM(BS30:BS33)</f>
        <v>0</v>
      </c>
      <c r="BT34" s="65">
        <f t="shared" si="27"/>
        <v>0</v>
      </c>
      <c r="BU34" s="65">
        <f t="shared" si="27"/>
        <v>0</v>
      </c>
      <c r="BV34" s="66">
        <f t="shared" si="27"/>
        <v>0</v>
      </c>
      <c r="BY34" s="197">
        <f t="shared" si="27"/>
        <v>0</v>
      </c>
      <c r="BZ34" s="65">
        <f t="shared" si="27"/>
        <v>0</v>
      </c>
      <c r="CA34" s="65">
        <f t="shared" si="27"/>
        <v>0</v>
      </c>
      <c r="CB34" s="65">
        <f t="shared" si="27"/>
        <v>0</v>
      </c>
      <c r="CC34" s="65">
        <f t="shared" si="27"/>
        <v>0</v>
      </c>
      <c r="CD34" s="65">
        <f t="shared" si="27"/>
        <v>0</v>
      </c>
      <c r="CE34" s="131">
        <f t="shared" si="27"/>
        <v>0</v>
      </c>
      <c r="CF34" s="200">
        <f t="shared" si="20"/>
        <v>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0</v>
      </c>
      <c r="AH35" s="65">
        <f>AH16-AH17</f>
        <v>0</v>
      </c>
      <c r="AI35" s="66">
        <f>AI16-AI17</f>
        <v>0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192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0</v>
      </c>
      <c r="BS35" s="104">
        <f>$AG42/12</f>
        <v>0</v>
      </c>
      <c r="BT35" s="104">
        <f>$AG42/12</f>
        <v>0</v>
      </c>
      <c r="BU35" s="104">
        <f>$AG42/12</f>
        <v>0</v>
      </c>
      <c r="BV35" s="120">
        <f>$AG42/12</f>
        <v>0</v>
      </c>
      <c r="BY35" s="196">
        <f t="shared" ref="BY35:CE35" si="28">$AG42/12</f>
        <v>0</v>
      </c>
      <c r="BZ35" s="104">
        <f t="shared" si="28"/>
        <v>0</v>
      </c>
      <c r="CA35" s="104">
        <f t="shared" si="28"/>
        <v>0</v>
      </c>
      <c r="CB35" s="104">
        <f t="shared" si="28"/>
        <v>0</v>
      </c>
      <c r="CC35" s="104">
        <f t="shared" si="28"/>
        <v>0</v>
      </c>
      <c r="CD35" s="104">
        <f t="shared" si="28"/>
        <v>0</v>
      </c>
      <c r="CE35" s="132">
        <f t="shared" si="28"/>
        <v>0</v>
      </c>
      <c r="CF35" s="201">
        <f t="shared" si="20"/>
        <v>0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0</v>
      </c>
      <c r="AI36" s="53">
        <f>IF(ISBLANK('Données à saisir'!D91),0,'Données à saisir'!D91)</f>
        <v>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194</v>
      </c>
      <c r="AZ36" s="169">
        <f>'Données à saisir'!D127</f>
        <v>30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236</v>
      </c>
      <c r="BP36" s="64"/>
      <c r="BQ36" s="64"/>
      <c r="BR36" s="65">
        <f>SUM(BR24:BR29,BR34:BR35)</f>
        <v>0</v>
      </c>
      <c r="BS36" s="65">
        <f>SUM(BS24:BS29,BS34:BS35)</f>
        <v>0</v>
      </c>
      <c r="BT36" s="65">
        <f>SUM(BT24:BT29,BT34:BT35)</f>
        <v>0</v>
      </c>
      <c r="BU36" s="65">
        <f>SUM(BU24:BU29,BU34:BU35)</f>
        <v>0</v>
      </c>
      <c r="BV36" s="66">
        <f>SUM(BV24:BV29,BV34:BV35)</f>
        <v>0</v>
      </c>
      <c r="BY36" s="197">
        <f t="shared" ref="BY36:CE36" si="29">SUM(BY24:BY29,BY34:BY35)</f>
        <v>0</v>
      </c>
      <c r="BZ36" s="65">
        <f t="shared" si="29"/>
        <v>0</v>
      </c>
      <c r="CA36" s="65">
        <f t="shared" si="29"/>
        <v>0</v>
      </c>
      <c r="CB36" s="65">
        <f t="shared" si="29"/>
        <v>0</v>
      </c>
      <c r="CC36" s="65">
        <f t="shared" si="29"/>
        <v>0</v>
      </c>
      <c r="CD36" s="65">
        <f t="shared" si="29"/>
        <v>0</v>
      </c>
      <c r="CE36" s="131">
        <f t="shared" si="29"/>
        <v>0</v>
      </c>
      <c r="CF36" s="200">
        <f t="shared" si="20"/>
        <v>0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191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238</v>
      </c>
      <c r="BP37" s="64"/>
      <c r="BQ37" s="64"/>
      <c r="BR37" s="65">
        <f>SUM(BR15:BR20)</f>
        <v>0</v>
      </c>
      <c r="BS37" s="65">
        <f>SUM(BS15:BS20)</f>
        <v>0</v>
      </c>
      <c r="BT37" s="65">
        <f>SUM(BT15:BT20)</f>
        <v>0</v>
      </c>
      <c r="BU37" s="65">
        <f>SUM(BU15:BU20)</f>
        <v>0</v>
      </c>
      <c r="BV37" s="66">
        <f>SUM(BV15:BV20)</f>
        <v>0</v>
      </c>
      <c r="BY37" s="197">
        <f t="shared" ref="BY37:CE37" si="30">SUM(BY15:BY20)</f>
        <v>0</v>
      </c>
      <c r="BZ37" s="65">
        <f t="shared" si="30"/>
        <v>0</v>
      </c>
      <c r="CA37" s="65">
        <f t="shared" si="30"/>
        <v>0</v>
      </c>
      <c r="CB37" s="65">
        <f t="shared" si="30"/>
        <v>0</v>
      </c>
      <c r="CC37" s="65">
        <f t="shared" si="30"/>
        <v>0</v>
      </c>
      <c r="CD37" s="65">
        <f t="shared" si="30"/>
        <v>0</v>
      </c>
      <c r="CE37" s="131">
        <f t="shared" si="30"/>
        <v>0</v>
      </c>
      <c r="CF37" s="200">
        <f t="shared" ref="CF37" si="31">SUM(BR37:CE37)</f>
        <v>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193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237</v>
      </c>
      <c r="BR38" s="62">
        <v>0</v>
      </c>
      <c r="BS38" s="104">
        <f>BR40</f>
        <v>0</v>
      </c>
      <c r="BT38" s="104">
        <f>BS40</f>
        <v>0</v>
      </c>
      <c r="BU38" s="104">
        <f>BT40</f>
        <v>0</v>
      </c>
      <c r="BV38" s="159">
        <f>BU40</f>
        <v>0</v>
      </c>
      <c r="BY38" s="196">
        <f>BV40</f>
        <v>0</v>
      </c>
      <c r="BZ38" s="104">
        <f t="shared" ref="BZ38:CE38" si="32">BY40</f>
        <v>0</v>
      </c>
      <c r="CA38" s="104">
        <f t="shared" si="32"/>
        <v>0</v>
      </c>
      <c r="CB38" s="104">
        <f t="shared" si="32"/>
        <v>0</v>
      </c>
      <c r="CC38" s="104">
        <f t="shared" si="32"/>
        <v>0</v>
      </c>
      <c r="CD38" s="104">
        <f t="shared" si="32"/>
        <v>0</v>
      </c>
      <c r="CE38" s="132">
        <f t="shared" si="32"/>
        <v>0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0</v>
      </c>
      <c r="AH39" s="57">
        <f>'Données à saisir'!C134</f>
        <v>0</v>
      </c>
      <c r="AI39" s="53">
        <f>'Données à saisir'!D134</f>
        <v>0</v>
      </c>
      <c r="AW39" s="166" t="s">
        <v>196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244</v>
      </c>
      <c r="BP39" s="50"/>
      <c r="BQ39" s="50"/>
      <c r="BR39" s="57">
        <f>BR37-BR36</f>
        <v>0</v>
      </c>
      <c r="BS39" s="57">
        <f t="shared" ref="BS39:CE39" si="33">BS37-BS36</f>
        <v>0</v>
      </c>
      <c r="BT39" s="57">
        <f t="shared" si="33"/>
        <v>0</v>
      </c>
      <c r="BU39" s="57">
        <f t="shared" si="33"/>
        <v>0</v>
      </c>
      <c r="BV39" s="68">
        <f t="shared" si="33"/>
        <v>0</v>
      </c>
      <c r="BW39" s="1"/>
      <c r="BX39" s="1"/>
      <c r="BY39" s="215">
        <f t="shared" si="33"/>
        <v>0</v>
      </c>
      <c r="BZ39" s="57">
        <f t="shared" si="33"/>
        <v>0</v>
      </c>
      <c r="CA39" s="57">
        <f t="shared" si="33"/>
        <v>0</v>
      </c>
      <c r="CB39" s="57">
        <f t="shared" si="33"/>
        <v>0</v>
      </c>
      <c r="CC39" s="57">
        <f t="shared" si="33"/>
        <v>0</v>
      </c>
      <c r="CD39" s="57">
        <f t="shared" si="33"/>
        <v>0</v>
      </c>
      <c r="CE39" s="74">
        <f t="shared" si="33"/>
        <v>0</v>
      </c>
      <c r="CF39" s="212"/>
    </row>
    <row r="40" spans="2:84" ht="15.1" customHeight="1" thickBot="1" x14ac:dyDescent="0.3">
      <c r="K40" s="38" t="s">
        <v>70</v>
      </c>
      <c r="N40" s="97" t="s">
        <v>143</v>
      </c>
      <c r="O40" s="97" t="s">
        <v>144</v>
      </c>
      <c r="Q40" s="41">
        <f>SUM(Q41:Q43)</f>
        <v>0</v>
      </c>
      <c r="T40" s="107" t="s">
        <v>155</v>
      </c>
      <c r="U40" s="34"/>
      <c r="V40" s="34"/>
      <c r="W40" s="34"/>
      <c r="X40" s="110">
        <f>SUM(X42:X46)</f>
        <v>0</v>
      </c>
      <c r="Y40" s="110">
        <f>SUM(Y42:Y46)</f>
        <v>0</v>
      </c>
      <c r="Z40" s="237">
        <f>SUM(Z42:Z46)</f>
        <v>0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0</v>
      </c>
      <c r="AH40" s="104">
        <f>IF('Données à saisir'!C136="Oui",'Données à saisir'!H147,'Données à saisir'!C147)</f>
        <v>0</v>
      </c>
      <c r="AI40" s="120">
        <f>IF('Données à saisir'!C136="Oui",'Données à saisir'!I147,'Données à saisir'!D147)</f>
        <v>0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245</v>
      </c>
      <c r="BP40" s="64"/>
      <c r="BQ40" s="64"/>
      <c r="BR40" s="65">
        <f>BR39</f>
        <v>0</v>
      </c>
      <c r="BS40" s="65">
        <f>BS38+BS39</f>
        <v>0</v>
      </c>
      <c r="BT40" s="65">
        <f>BT38+BT39</f>
        <v>0</v>
      </c>
      <c r="BU40" s="65">
        <f>BU38+BU39</f>
        <v>0</v>
      </c>
      <c r="BV40" s="66">
        <f t="shared" ref="BV40:CE40" si="34">BV38+BV39</f>
        <v>0</v>
      </c>
      <c r="BY40" s="197">
        <f t="shared" si="34"/>
        <v>0</v>
      </c>
      <c r="BZ40" s="65">
        <f t="shared" si="34"/>
        <v>0</v>
      </c>
      <c r="CA40" s="65">
        <f t="shared" si="34"/>
        <v>0</v>
      </c>
      <c r="CB40" s="65">
        <f t="shared" si="34"/>
        <v>0</v>
      </c>
      <c r="CC40" s="65">
        <f t="shared" si="34"/>
        <v>0</v>
      </c>
      <c r="CD40" s="65">
        <f t="shared" si="34"/>
        <v>0</v>
      </c>
      <c r="CE40" s="131">
        <f t="shared" si="34"/>
        <v>0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n°1 (nom de la banque)</v>
      </c>
      <c r="N41" s="231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0</v>
      </c>
      <c r="AH41" s="65">
        <f t="shared" ref="AH41:AI41" si="35">AH35-SUM(AH36:AH40)</f>
        <v>0</v>
      </c>
      <c r="AI41" s="66">
        <f t="shared" si="35"/>
        <v>0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>Prêt n°2 (nom de la banque)</v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0</v>
      </c>
      <c r="Y42" s="113">
        <f>'Données à saisir'!D50</f>
        <v>0</v>
      </c>
      <c r="Z42" s="236">
        <f>'Données à saisir'!E50</f>
        <v>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0</v>
      </c>
      <c r="AH42" s="57">
        <f>'Données à saisir'!C90+SUM('Données à saisir'!H70:H72)</f>
        <v>0</v>
      </c>
      <c r="AI42" s="53">
        <f>'Données à saisir'!D90+SUM('Données à saisir'!I70:I72)</f>
        <v>0</v>
      </c>
      <c r="AL42" s="63" t="s">
        <v>167</v>
      </c>
      <c r="AM42" s="64"/>
      <c r="AN42" s="64"/>
      <c r="AO42" s="131">
        <f>AO27</f>
        <v>0</v>
      </c>
      <c r="AP42" s="136"/>
      <c r="AQ42" s="131">
        <f>AQ27</f>
        <v>0</v>
      </c>
      <c r="AR42" s="136"/>
      <c r="AS42" s="128">
        <f>AS27</f>
        <v>0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>Prêt n°3 (nom de la banque)</v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0</v>
      </c>
      <c r="AH43" s="57">
        <f>'Données à saisir'!D39</f>
        <v>0</v>
      </c>
      <c r="AI43" s="53">
        <f>'Données à saisir'!E39</f>
        <v>0</v>
      </c>
      <c r="AL43" s="122" t="s">
        <v>168</v>
      </c>
      <c r="AM43" s="1"/>
      <c r="AN43" s="1"/>
      <c r="AO43" s="132">
        <f>AO22</f>
        <v>0</v>
      </c>
      <c r="AP43" s="137"/>
      <c r="AQ43" s="132">
        <f>AQ22</f>
        <v>0</v>
      </c>
      <c r="AR43" s="137"/>
      <c r="AS43" s="127">
        <f>AS22</f>
        <v>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>Subvention n°1 (libellé)</v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130</v>
      </c>
      <c r="AD44" s="64"/>
      <c r="AE44" s="64"/>
      <c r="AF44" s="64"/>
      <c r="AG44" s="65">
        <f>AG41-AG42-AG43</f>
        <v>0</v>
      </c>
      <c r="AH44" s="65">
        <f t="shared" ref="AH44:AI44" si="37">AH41-AH42-AH43</f>
        <v>0</v>
      </c>
      <c r="AI44" s="66">
        <f t="shared" si="37"/>
        <v>0</v>
      </c>
      <c r="AL44" s="63" t="s">
        <v>165</v>
      </c>
      <c r="AM44" s="64"/>
      <c r="AN44" s="64"/>
      <c r="AO44" s="131">
        <f>AO42+AO43</f>
        <v>0</v>
      </c>
      <c r="AP44" s="136"/>
      <c r="AQ44" s="131">
        <f t="shared" ref="AQ44:AS44" si="38">AQ42+AQ43</f>
        <v>0</v>
      </c>
      <c r="AR44" s="136"/>
      <c r="AS44" s="128">
        <f t="shared" si="38"/>
        <v>0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>Subvention n°2 (libellé)</v>
      </c>
      <c r="Q45" s="41">
        <f>IF(ISBLANK('Données à saisir'!B65),0,'Données à saisir'!B65)</f>
        <v>0</v>
      </c>
      <c r="T45" s="44" t="str">
        <f>K27</f>
        <v>Matériel, véhicules</v>
      </c>
      <c r="X45" s="113">
        <f>'Données à saisir'!C53</f>
        <v>0</v>
      </c>
      <c r="Y45" s="113">
        <f>'Données à saisir'!D53</f>
        <v>0</v>
      </c>
      <c r="Z45" s="236">
        <f>'Données à saisir'!E53</f>
        <v>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169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>Autre financement (libellé)</v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0</v>
      </c>
      <c r="Y46" s="113">
        <f>'Données à saisir'!D54</f>
        <v>0</v>
      </c>
      <c r="Z46" s="236">
        <f>'Données à saisir'!E54</f>
        <v>0</v>
      </c>
      <c r="AC46" s="39"/>
      <c r="AG46" s="56"/>
      <c r="AH46" s="56"/>
      <c r="AI46" s="53"/>
      <c r="AL46" s="121" t="s">
        <v>170</v>
      </c>
      <c r="AM46" s="47"/>
      <c r="AN46" s="47"/>
      <c r="AO46" s="133">
        <f>AO44-AO45</f>
        <v>0</v>
      </c>
      <c r="AP46" s="138"/>
      <c r="AQ46" s="133">
        <f>AQ44-AQ45</f>
        <v>0</v>
      </c>
      <c r="AR46" s="138"/>
      <c r="AS46" s="129">
        <f>AS44-AS45</f>
        <v>0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45169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260</v>
      </c>
      <c r="AD47" s="64"/>
      <c r="AE47" s="64"/>
      <c r="AF47" s="64"/>
      <c r="AG47" s="65">
        <f>AG44-SUM(AG45)</f>
        <v>0</v>
      </c>
      <c r="AH47" s="65">
        <f t="shared" ref="AH47:AI47" si="39">AH44-SUM(AH45)</f>
        <v>0</v>
      </c>
      <c r="AI47" s="66">
        <f t="shared" si="39"/>
        <v>0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0</v>
      </c>
      <c r="T48" s="109" t="s">
        <v>156</v>
      </c>
      <c r="U48" s="108"/>
      <c r="V48" s="108"/>
      <c r="W48" s="108"/>
      <c r="X48" s="112">
        <f>SUM(X31,X40)</f>
        <v>0</v>
      </c>
      <c r="Y48" s="112">
        <f>SUM(Y31,Y40)</f>
        <v>0</v>
      </c>
      <c r="Z48" s="118">
        <f>SUM(Z31,Z40)</f>
        <v>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280</v>
      </c>
      <c r="H49" s="3">
        <v>1</v>
      </c>
      <c r="K49" s="207" t="s">
        <v>280</v>
      </c>
      <c r="Q49" s="3">
        <v>2</v>
      </c>
      <c r="T49" s="207" t="s">
        <v>280</v>
      </c>
      <c r="Z49" s="3">
        <v>3</v>
      </c>
      <c r="AB49" s="207"/>
      <c r="AC49" s="207" t="s">
        <v>280</v>
      </c>
      <c r="AI49" s="3">
        <v>4</v>
      </c>
      <c r="AL49" s="207" t="s">
        <v>280</v>
      </c>
      <c r="AT49" s="3">
        <v>5</v>
      </c>
      <c r="AW49" s="207" t="s">
        <v>280</v>
      </c>
      <c r="BC49" s="3">
        <v>6</v>
      </c>
      <c r="BF49" s="207" t="s">
        <v>280</v>
      </c>
      <c r="BL49" s="3">
        <v>7</v>
      </c>
      <c r="BO49" s="207" t="s">
        <v>280</v>
      </c>
      <c r="BV49" s="3">
        <v>8</v>
      </c>
      <c r="BY49" s="207" t="s">
        <v>280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0</v>
      </c>
      <c r="AH52" s="90">
        <f>AH35-SUM(AH36:AH38,AH42:AH43)</f>
        <v>0</v>
      </c>
      <c r="AI52" s="90">
        <f>AI35-SUM(AI36:AI38,AI42:AI43)</f>
        <v>0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4" sqref="A24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281</v>
      </c>
    </row>
    <row r="7" spans="1:9" ht="9" customHeight="1" x14ac:dyDescent="0.3">
      <c r="A7" s="251"/>
    </row>
    <row r="8" spans="1:9" ht="15.75" x14ac:dyDescent="0.25">
      <c r="B8" s="269" t="s">
        <v>308</v>
      </c>
    </row>
    <row r="9" spans="1:9" x14ac:dyDescent="0.25">
      <c r="B9" s="1"/>
      <c r="C9" s="341" t="s">
        <v>285</v>
      </c>
      <c r="D9" s="341"/>
      <c r="E9" s="341"/>
      <c r="F9" s="341"/>
      <c r="G9" s="341"/>
      <c r="H9" s="341"/>
      <c r="I9" s="254" t="s">
        <v>273</v>
      </c>
    </row>
    <row r="10" spans="1:9" ht="27.7" customHeight="1" x14ac:dyDescent="0.25">
      <c r="C10" s="207" t="s">
        <v>309</v>
      </c>
    </row>
    <row r="11" spans="1:9" ht="27.7" customHeight="1" x14ac:dyDescent="0.25"/>
    <row r="12" spans="1:9" ht="27.7" customHeight="1" x14ac:dyDescent="0.3">
      <c r="A12" s="270" t="s">
        <v>304</v>
      </c>
    </row>
    <row r="13" spans="1:9" ht="11.95" customHeight="1" x14ac:dyDescent="0.25"/>
    <row r="14" spans="1:9" ht="13.5" customHeight="1" x14ac:dyDescent="0.3">
      <c r="B14" s="269" t="s">
        <v>306</v>
      </c>
    </row>
    <row r="15" spans="1:9" ht="16.45" customHeight="1" x14ac:dyDescent="0.25">
      <c r="C15" s="341" t="s">
        <v>305</v>
      </c>
      <c r="D15" s="341"/>
      <c r="E15" s="341"/>
      <c r="F15" s="341"/>
      <c r="G15" s="341"/>
      <c r="H15" s="341"/>
      <c r="I15" s="254" t="s">
        <v>273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282</v>
      </c>
    </row>
    <row r="20" spans="1:1" ht="15.1" x14ac:dyDescent="0.25">
      <c r="A20" s="267" t="s">
        <v>284</v>
      </c>
    </row>
    <row r="21" spans="1:1" x14ac:dyDescent="0.25">
      <c r="A21" s="268" t="s">
        <v>283</v>
      </c>
    </row>
  </sheetData>
  <sheetProtection algorithmName="SHA-512" hashValue="93c3TNQsUhtHXANLo5IpDJGkExQiDQLknIb39dtT1GhVLzryfOfOH/gAgTFoBpREYHmF38N8P31cGVsioGDdJA==" saltValue="y7fiTurAnjtsIEBbM1EKwA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2023-08-31T12:45:39Z</dcterms:modified>
</cp:coreProperties>
</file>