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0DC8941D-092A-48BF-9007-2C327F751B4B}" xr6:coauthVersionLast="47" xr6:coauthVersionMax="47" xr10:uidLastSave="{00000000-0000-0000-0000-000000000000}"/>
  <workbookProtection workbookAlgorithmName="SHA-512" workbookHashValue="df1sxV9E3tRZk3ht/SmSun0YSxFWrvY10gEPDbZcvpfXoNah6cWXQKzp0BiRtsh07OvVOV2QIfXyE0T+PKMywg==" workbookSaltValue="YM+m/BHtj8Ncns/0IakO1A==" workbookSpinCount="100000" lockStructure="1"/>
  <bookViews>
    <workbookView xWindow="-111" yWindow="-111" windowWidth="26806" windowHeight="14456" xr2:uid="{6A196338-9E97-4F90-9A83-CA0A362D9D77}"/>
  </bookViews>
  <sheets>
    <sheet name="Tournoi 2024" sheetId="1" r:id="rId1"/>
    <sheet name="Exemple 2023" sheetId="4" r:id="rId2"/>
    <sheet name="Exemple 2022" sheetId="3" r:id="rId3"/>
    <sheet name="Mot de passe" sheetId="2" r:id="rId4"/>
  </sheets>
  <definedNames>
    <definedName name="_xlnm.Print_Area" localSheetId="2">'Exemple 2022'!$A$1:$K$46</definedName>
    <definedName name="_xlnm.Print_Area" localSheetId="1">'Exemple 2023'!$A$1:$K$45</definedName>
    <definedName name="_xlnm.Print_Area" localSheetId="0">'Tournoi 2024'!$A$1:$K$45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" i="4" l="1"/>
  <c r="AA35" i="4"/>
  <c r="AA34" i="4"/>
  <c r="AA33" i="4"/>
  <c r="AA32" i="4"/>
  <c r="AA31" i="4"/>
  <c r="U27" i="4"/>
  <c r="T27" i="4"/>
  <c r="S27" i="4"/>
  <c r="R27" i="4"/>
  <c r="Q27" i="4"/>
  <c r="P27" i="4"/>
  <c r="O27" i="4"/>
  <c r="M27" i="4"/>
  <c r="L27" i="4"/>
  <c r="U26" i="4"/>
  <c r="T26" i="4"/>
  <c r="S26" i="4"/>
  <c r="R26" i="4"/>
  <c r="Q26" i="4"/>
  <c r="P26" i="4"/>
  <c r="O26" i="4"/>
  <c r="M26" i="4"/>
  <c r="L26" i="4"/>
  <c r="U25" i="4"/>
  <c r="T25" i="4"/>
  <c r="S25" i="4"/>
  <c r="R25" i="4"/>
  <c r="Q25" i="4"/>
  <c r="P25" i="4"/>
  <c r="O25" i="4"/>
  <c r="M25" i="4"/>
  <c r="L25" i="4"/>
  <c r="U24" i="4"/>
  <c r="T24" i="4"/>
  <c r="S24" i="4"/>
  <c r="R24" i="4"/>
  <c r="Q24" i="4"/>
  <c r="P24" i="4"/>
  <c r="O24" i="4"/>
  <c r="M24" i="4"/>
  <c r="L24" i="4"/>
  <c r="U23" i="4"/>
  <c r="T23" i="4"/>
  <c r="S23" i="4"/>
  <c r="R23" i="4"/>
  <c r="Q23" i="4"/>
  <c r="P23" i="4"/>
  <c r="O23" i="4"/>
  <c r="M23" i="4"/>
  <c r="L23" i="4"/>
  <c r="U22" i="4"/>
  <c r="T22" i="4"/>
  <c r="S22" i="4"/>
  <c r="R22" i="4"/>
  <c r="Q22" i="4"/>
  <c r="P22" i="4"/>
  <c r="O22" i="4"/>
  <c r="M22" i="4"/>
  <c r="L22" i="4"/>
  <c r="U21" i="4"/>
  <c r="T21" i="4"/>
  <c r="S21" i="4"/>
  <c r="R21" i="4"/>
  <c r="Q21" i="4"/>
  <c r="P21" i="4"/>
  <c r="O21" i="4"/>
  <c r="M21" i="4"/>
  <c r="L21" i="4"/>
  <c r="U20" i="4"/>
  <c r="T20" i="4"/>
  <c r="S20" i="4"/>
  <c r="R20" i="4"/>
  <c r="Q20" i="4"/>
  <c r="P20" i="4"/>
  <c r="O20" i="4"/>
  <c r="M20" i="4"/>
  <c r="L20" i="4"/>
  <c r="U19" i="4"/>
  <c r="T19" i="4"/>
  <c r="S19" i="4"/>
  <c r="R19" i="4"/>
  <c r="Q19" i="4"/>
  <c r="P19" i="4"/>
  <c r="O19" i="4"/>
  <c r="M19" i="4"/>
  <c r="L19" i="4"/>
  <c r="U18" i="4"/>
  <c r="T18" i="4"/>
  <c r="S18" i="4"/>
  <c r="R18" i="4"/>
  <c r="Q18" i="4"/>
  <c r="P18" i="4"/>
  <c r="O18" i="4"/>
  <c r="M18" i="4"/>
  <c r="L18" i="4"/>
  <c r="X17" i="4"/>
  <c r="X24" i="4" s="1"/>
  <c r="U17" i="4"/>
  <c r="T17" i="4"/>
  <c r="S17" i="4"/>
  <c r="R17" i="4"/>
  <c r="Q17" i="4"/>
  <c r="P17" i="4"/>
  <c r="O17" i="4"/>
  <c r="M17" i="4"/>
  <c r="L17" i="4"/>
  <c r="U16" i="4"/>
  <c r="T16" i="4"/>
  <c r="S16" i="4"/>
  <c r="R16" i="4"/>
  <c r="Q16" i="4"/>
  <c r="P16" i="4"/>
  <c r="O16" i="4"/>
  <c r="M16" i="4"/>
  <c r="L16" i="4"/>
  <c r="U15" i="4"/>
  <c r="T15" i="4"/>
  <c r="S15" i="4"/>
  <c r="R15" i="4"/>
  <c r="Q15" i="4"/>
  <c r="P15" i="4"/>
  <c r="O15" i="4"/>
  <c r="M15" i="4"/>
  <c r="L15" i="4"/>
  <c r="U14" i="4"/>
  <c r="T14" i="4"/>
  <c r="S14" i="4"/>
  <c r="R14" i="4"/>
  <c r="Q14" i="4"/>
  <c r="P14" i="4"/>
  <c r="O14" i="4"/>
  <c r="M14" i="4"/>
  <c r="L14" i="4"/>
  <c r="V13" i="4"/>
  <c r="V20" i="4" s="1"/>
  <c r="U13" i="4"/>
  <c r="T13" i="4"/>
  <c r="S13" i="4"/>
  <c r="R13" i="4"/>
  <c r="Q13" i="4"/>
  <c r="P13" i="4"/>
  <c r="O13" i="4"/>
  <c r="M13" i="4"/>
  <c r="L13" i="4"/>
  <c r="U12" i="4"/>
  <c r="T12" i="4"/>
  <c r="S12" i="4"/>
  <c r="R12" i="4"/>
  <c r="Q12" i="4"/>
  <c r="P12" i="4"/>
  <c r="O12" i="4"/>
  <c r="M12" i="4"/>
  <c r="L12" i="4"/>
  <c r="V11" i="4"/>
  <c r="V18" i="4" s="1"/>
  <c r="U11" i="4"/>
  <c r="T11" i="4"/>
  <c r="S11" i="4"/>
  <c r="R11" i="4"/>
  <c r="Q11" i="4"/>
  <c r="P11" i="4"/>
  <c r="O11" i="4"/>
  <c r="M11" i="4"/>
  <c r="L11" i="4"/>
  <c r="X10" i="4"/>
  <c r="W10" i="4"/>
  <c r="V10" i="4"/>
  <c r="V17" i="4" s="1"/>
  <c r="U10" i="4"/>
  <c r="T10" i="4"/>
  <c r="S10" i="4"/>
  <c r="R10" i="4"/>
  <c r="Q10" i="4"/>
  <c r="P10" i="4"/>
  <c r="O10" i="4"/>
  <c r="M10" i="4"/>
  <c r="L10" i="4"/>
  <c r="V9" i="4"/>
  <c r="V16" i="4" s="1"/>
  <c r="U9" i="4"/>
  <c r="T9" i="4"/>
  <c r="S9" i="4"/>
  <c r="R9" i="4"/>
  <c r="Q9" i="4"/>
  <c r="P9" i="4"/>
  <c r="O9" i="4"/>
  <c r="M9" i="4"/>
  <c r="L9" i="4"/>
  <c r="W8" i="4"/>
  <c r="V8" i="4"/>
  <c r="V15" i="4" s="1"/>
  <c r="U8" i="4"/>
  <c r="T8" i="4"/>
  <c r="S8" i="4"/>
  <c r="R8" i="4"/>
  <c r="Q8" i="4"/>
  <c r="P8" i="4"/>
  <c r="O8" i="4"/>
  <c r="M8" i="4"/>
  <c r="L8" i="4"/>
  <c r="X7" i="4"/>
  <c r="X14" i="4" s="1"/>
  <c r="V7" i="4"/>
  <c r="W7" i="4" s="1"/>
  <c r="U7" i="4"/>
  <c r="T7" i="4"/>
  <c r="S7" i="4"/>
  <c r="R7" i="4"/>
  <c r="Q7" i="4"/>
  <c r="P7" i="4"/>
  <c r="O7" i="4"/>
  <c r="M7" i="4"/>
  <c r="L7" i="4"/>
  <c r="W6" i="4"/>
  <c r="V6" i="4"/>
  <c r="X6" i="4" s="1"/>
  <c r="U6" i="4"/>
  <c r="T6" i="4"/>
  <c r="S6" i="4"/>
  <c r="R6" i="4"/>
  <c r="Q6" i="4"/>
  <c r="P6" i="4"/>
  <c r="O6" i="4"/>
  <c r="M6" i="4"/>
  <c r="L6" i="4"/>
  <c r="U5" i="4"/>
  <c r="T5" i="4"/>
  <c r="S5" i="4"/>
  <c r="R5" i="4"/>
  <c r="Q5" i="4"/>
  <c r="P5" i="4"/>
  <c r="O5" i="4"/>
  <c r="M5" i="4"/>
  <c r="L5" i="4"/>
  <c r="E35" i="4" l="1"/>
  <c r="Y6" i="4"/>
  <c r="Y10" i="4"/>
  <c r="D33" i="4"/>
  <c r="K35" i="4"/>
  <c r="C36" i="4"/>
  <c r="F35" i="4"/>
  <c r="B31" i="4"/>
  <c r="F34" i="4"/>
  <c r="D35" i="4"/>
  <c r="W17" i="4"/>
  <c r="W24" i="4" s="1"/>
  <c r="G35" i="4" s="1"/>
  <c r="V24" i="4"/>
  <c r="V22" i="4"/>
  <c r="W15" i="4"/>
  <c r="W22" i="4" s="1"/>
  <c r="G33" i="4" s="1"/>
  <c r="W18" i="4"/>
  <c r="V25" i="4"/>
  <c r="Y14" i="4"/>
  <c r="X21" i="4"/>
  <c r="W16" i="4"/>
  <c r="V23" i="4"/>
  <c r="B34" i="4"/>
  <c r="D36" i="4"/>
  <c r="Y7" i="4"/>
  <c r="X8" i="4"/>
  <c r="W9" i="4"/>
  <c r="W13" i="4"/>
  <c r="W20" i="4" s="1"/>
  <c r="G31" i="4" s="1"/>
  <c r="V14" i="4"/>
  <c r="Y17" i="4"/>
  <c r="C31" i="4"/>
  <c r="E33" i="4"/>
  <c r="K33" i="4"/>
  <c r="C34" i="4"/>
  <c r="E36" i="4"/>
  <c r="K36" i="4"/>
  <c r="X9" i="4"/>
  <c r="X13" i="4"/>
  <c r="D31" i="4"/>
  <c r="B32" i="4"/>
  <c r="F33" i="4"/>
  <c r="D34" i="4"/>
  <c r="B35" i="4"/>
  <c r="F36" i="4"/>
  <c r="W11" i="4"/>
  <c r="E31" i="4"/>
  <c r="K31" i="4"/>
  <c r="C32" i="4"/>
  <c r="E34" i="4"/>
  <c r="K34" i="4"/>
  <c r="C35" i="4"/>
  <c r="F32" i="4"/>
  <c r="X11" i="4"/>
  <c r="F31" i="4"/>
  <c r="D32" i="4"/>
  <c r="B33" i="4"/>
  <c r="B36" i="4"/>
  <c r="E32" i="4"/>
  <c r="K32" i="4"/>
  <c r="C33" i="4"/>
  <c r="Y24" i="4" l="1"/>
  <c r="H35" i="4" s="1"/>
  <c r="I35" i="4" s="1"/>
  <c r="J36" i="4"/>
  <c r="J33" i="4"/>
  <c r="J35" i="4"/>
  <c r="J31" i="4"/>
  <c r="Y21" i="4"/>
  <c r="H32" i="4" s="1"/>
  <c r="W23" i="4"/>
  <c r="G34" i="4" s="1"/>
  <c r="W25" i="4"/>
  <c r="G36" i="4" s="1"/>
  <c r="Y11" i="4"/>
  <c r="X18" i="4"/>
  <c r="V21" i="4"/>
  <c r="W14" i="4"/>
  <c r="W21" i="4" s="1"/>
  <c r="G32" i="4" s="1"/>
  <c r="J34" i="4"/>
  <c r="J32" i="4"/>
  <c r="X20" i="4"/>
  <c r="Y13" i="4"/>
  <c r="Y20" i="4" s="1"/>
  <c r="H31" i="4" s="1"/>
  <c r="I31" i="4" s="1"/>
  <c r="X15" i="4"/>
  <c r="Y8" i="4"/>
  <c r="X16" i="4"/>
  <c r="Y9" i="4"/>
  <c r="Z31" i="4" l="1"/>
  <c r="Z35" i="4"/>
  <c r="I32" i="4"/>
  <c r="Z32" i="4" s="1"/>
  <c r="X25" i="4"/>
  <c r="Y18" i="4"/>
  <c r="Y25" i="4" s="1"/>
  <c r="H36" i="4" s="1"/>
  <c r="I36" i="4" s="1"/>
  <c r="Z36" i="4" s="1"/>
  <c r="Y15" i="4"/>
  <c r="Y22" i="4" s="1"/>
  <c r="H33" i="4" s="1"/>
  <c r="I33" i="4" s="1"/>
  <c r="Z33" i="4" s="1"/>
  <c r="X22" i="4"/>
  <c r="Y16" i="4"/>
  <c r="Y23" i="4" s="1"/>
  <c r="H34" i="4" s="1"/>
  <c r="I34" i="4" s="1"/>
  <c r="Z34" i="4" s="1"/>
  <c r="X23" i="4"/>
  <c r="AC35" i="4" l="1"/>
  <c r="AD35" i="4" s="1"/>
  <c r="A44" i="4" s="1"/>
  <c r="AC32" i="4"/>
  <c r="AD32" i="4" s="1"/>
  <c r="A41" i="4" s="1"/>
  <c r="AC34" i="4"/>
  <c r="AD34" i="4" s="1"/>
  <c r="A43" i="4" s="1"/>
  <c r="AC31" i="4"/>
  <c r="AD31" i="4" s="1"/>
  <c r="A40" i="4" s="1"/>
  <c r="AC36" i="4"/>
  <c r="AD36" i="4" s="1"/>
  <c r="A45" i="4" s="1"/>
  <c r="AC33" i="4"/>
  <c r="AD33" i="4" s="1"/>
  <c r="A42" i="4" s="1"/>
  <c r="G41" i="4" l="1"/>
  <c r="F41" i="4"/>
  <c r="K41" i="4"/>
  <c r="E41" i="4"/>
  <c r="J41" i="4"/>
  <c r="D41" i="4"/>
  <c r="I41" i="4"/>
  <c r="C41" i="4"/>
  <c r="H41" i="4"/>
  <c r="B41" i="4"/>
  <c r="J44" i="4"/>
  <c r="D44" i="4"/>
  <c r="I44" i="4"/>
  <c r="C44" i="4"/>
  <c r="H44" i="4"/>
  <c r="B44" i="4"/>
  <c r="G44" i="4"/>
  <c r="K44" i="4"/>
  <c r="F44" i="4"/>
  <c r="E44" i="4"/>
  <c r="H42" i="4"/>
  <c r="B42" i="4"/>
  <c r="G42" i="4"/>
  <c r="F42" i="4"/>
  <c r="K42" i="4"/>
  <c r="E42" i="4"/>
  <c r="J42" i="4"/>
  <c r="D42" i="4"/>
  <c r="I42" i="4"/>
  <c r="C42" i="4"/>
  <c r="K45" i="4"/>
  <c r="E45" i="4"/>
  <c r="J45" i="4"/>
  <c r="D45" i="4"/>
  <c r="I45" i="4"/>
  <c r="C45" i="4"/>
  <c r="H45" i="4"/>
  <c r="B45" i="4"/>
  <c r="G45" i="4"/>
  <c r="F45" i="4"/>
  <c r="F40" i="4"/>
  <c r="K40" i="4"/>
  <c r="E40" i="4"/>
  <c r="J40" i="4"/>
  <c r="D40" i="4"/>
  <c r="I40" i="4"/>
  <c r="C40" i="4"/>
  <c r="H40" i="4"/>
  <c r="B40" i="4"/>
  <c r="G40" i="4"/>
  <c r="I43" i="4"/>
  <c r="C43" i="4"/>
  <c r="H43" i="4"/>
  <c r="B43" i="4"/>
  <c r="G43" i="4"/>
  <c r="F43" i="4"/>
  <c r="K43" i="4"/>
  <c r="E43" i="4"/>
  <c r="J43" i="4"/>
  <c r="D43" i="4"/>
  <c r="D27" i="1" l="1"/>
  <c r="D26" i="1"/>
  <c r="D25" i="1"/>
  <c r="D22" i="1"/>
  <c r="D21" i="1"/>
  <c r="D20" i="1"/>
  <c r="D17" i="1"/>
  <c r="D16" i="1"/>
  <c r="D15" i="1"/>
  <c r="D12" i="1"/>
  <c r="D11" i="1"/>
  <c r="D10" i="1"/>
  <c r="D7" i="1"/>
  <c r="D6" i="1"/>
  <c r="D5" i="1"/>
  <c r="AA36" i="3"/>
  <c r="AA35" i="3"/>
  <c r="AA34" i="3"/>
  <c r="AA33" i="3"/>
  <c r="AA32" i="3"/>
  <c r="AA31" i="3"/>
  <c r="U27" i="3"/>
  <c r="T27" i="3"/>
  <c r="S27" i="3"/>
  <c r="R27" i="3"/>
  <c r="Q27" i="3"/>
  <c r="P27" i="3"/>
  <c r="O27" i="3"/>
  <c r="M27" i="3"/>
  <c r="L27" i="3"/>
  <c r="U26" i="3"/>
  <c r="T26" i="3"/>
  <c r="S26" i="3"/>
  <c r="R26" i="3"/>
  <c r="Q26" i="3"/>
  <c r="P26" i="3"/>
  <c r="O26" i="3"/>
  <c r="M26" i="3"/>
  <c r="L26" i="3"/>
  <c r="U25" i="3"/>
  <c r="T25" i="3"/>
  <c r="S25" i="3"/>
  <c r="R25" i="3"/>
  <c r="Q25" i="3"/>
  <c r="P25" i="3"/>
  <c r="O25" i="3"/>
  <c r="M25" i="3"/>
  <c r="L25" i="3"/>
  <c r="U24" i="3"/>
  <c r="T24" i="3"/>
  <c r="S24" i="3"/>
  <c r="R24" i="3"/>
  <c r="Q24" i="3"/>
  <c r="P24" i="3"/>
  <c r="O24" i="3"/>
  <c r="M24" i="3"/>
  <c r="L24" i="3"/>
  <c r="U23" i="3"/>
  <c r="T23" i="3"/>
  <c r="S23" i="3"/>
  <c r="R23" i="3"/>
  <c r="Q23" i="3"/>
  <c r="P23" i="3"/>
  <c r="O23" i="3"/>
  <c r="M23" i="3"/>
  <c r="L23" i="3"/>
  <c r="U22" i="3"/>
  <c r="T22" i="3"/>
  <c r="S22" i="3"/>
  <c r="R22" i="3"/>
  <c r="Q22" i="3"/>
  <c r="P22" i="3"/>
  <c r="O22" i="3"/>
  <c r="M22" i="3"/>
  <c r="L22" i="3"/>
  <c r="U21" i="3"/>
  <c r="T21" i="3"/>
  <c r="S21" i="3"/>
  <c r="R21" i="3"/>
  <c r="Q21" i="3"/>
  <c r="P21" i="3"/>
  <c r="O21" i="3"/>
  <c r="M21" i="3"/>
  <c r="L21" i="3"/>
  <c r="U20" i="3"/>
  <c r="T20" i="3"/>
  <c r="S20" i="3"/>
  <c r="R20" i="3"/>
  <c r="Q20" i="3"/>
  <c r="P20" i="3"/>
  <c r="O20" i="3"/>
  <c r="M20" i="3"/>
  <c r="L20" i="3"/>
  <c r="U19" i="3"/>
  <c r="T19" i="3"/>
  <c r="S19" i="3"/>
  <c r="R19" i="3"/>
  <c r="Q19" i="3"/>
  <c r="P19" i="3"/>
  <c r="O19" i="3"/>
  <c r="M19" i="3"/>
  <c r="L19" i="3"/>
  <c r="U18" i="3"/>
  <c r="T18" i="3"/>
  <c r="S18" i="3"/>
  <c r="R18" i="3"/>
  <c r="Q18" i="3"/>
  <c r="P18" i="3"/>
  <c r="O18" i="3"/>
  <c r="M18" i="3"/>
  <c r="L18" i="3"/>
  <c r="X17" i="3"/>
  <c r="X24" i="3" s="1"/>
  <c r="V17" i="3"/>
  <c r="U17" i="3"/>
  <c r="T17" i="3"/>
  <c r="S17" i="3"/>
  <c r="R17" i="3"/>
  <c r="Q17" i="3"/>
  <c r="P17" i="3"/>
  <c r="O17" i="3"/>
  <c r="M17" i="3"/>
  <c r="L17" i="3"/>
  <c r="U16" i="3"/>
  <c r="T16" i="3"/>
  <c r="S16" i="3"/>
  <c r="R16" i="3"/>
  <c r="Q16" i="3"/>
  <c r="P16" i="3"/>
  <c r="O16" i="3"/>
  <c r="M16" i="3"/>
  <c r="L16" i="3"/>
  <c r="X15" i="3"/>
  <c r="U15" i="3"/>
  <c r="T15" i="3"/>
  <c r="S15" i="3"/>
  <c r="R15" i="3"/>
  <c r="Q15" i="3"/>
  <c r="P15" i="3"/>
  <c r="O15" i="3"/>
  <c r="M15" i="3"/>
  <c r="L15" i="3"/>
  <c r="U14" i="3"/>
  <c r="T14" i="3"/>
  <c r="S14" i="3"/>
  <c r="R14" i="3"/>
  <c r="Q14" i="3"/>
  <c r="P14" i="3"/>
  <c r="O14" i="3"/>
  <c r="M14" i="3"/>
  <c r="L14" i="3"/>
  <c r="V13" i="3"/>
  <c r="V20" i="3" s="1"/>
  <c r="U13" i="3"/>
  <c r="T13" i="3"/>
  <c r="S13" i="3"/>
  <c r="R13" i="3"/>
  <c r="Q13" i="3"/>
  <c r="P13" i="3"/>
  <c r="O13" i="3"/>
  <c r="M13" i="3"/>
  <c r="L13" i="3"/>
  <c r="U12" i="3"/>
  <c r="T12" i="3"/>
  <c r="S12" i="3"/>
  <c r="R12" i="3"/>
  <c r="Q12" i="3"/>
  <c r="P12" i="3"/>
  <c r="O12" i="3"/>
  <c r="M12" i="3"/>
  <c r="L12" i="3"/>
  <c r="X11" i="3"/>
  <c r="W11" i="3"/>
  <c r="V11" i="3"/>
  <c r="V18" i="3" s="1"/>
  <c r="U11" i="3"/>
  <c r="T11" i="3"/>
  <c r="S11" i="3"/>
  <c r="R11" i="3"/>
  <c r="Q11" i="3"/>
  <c r="P11" i="3"/>
  <c r="O11" i="3"/>
  <c r="M11" i="3"/>
  <c r="L11" i="3"/>
  <c r="X10" i="3"/>
  <c r="W10" i="3"/>
  <c r="V10" i="3"/>
  <c r="U10" i="3"/>
  <c r="T10" i="3"/>
  <c r="S10" i="3"/>
  <c r="R10" i="3"/>
  <c r="Q10" i="3"/>
  <c r="P10" i="3"/>
  <c r="O10" i="3"/>
  <c r="M10" i="3"/>
  <c r="L10" i="3"/>
  <c r="V9" i="3"/>
  <c r="V16" i="3" s="1"/>
  <c r="U9" i="3"/>
  <c r="T9" i="3"/>
  <c r="S9" i="3"/>
  <c r="R9" i="3"/>
  <c r="Q9" i="3"/>
  <c r="P9" i="3"/>
  <c r="O9" i="3"/>
  <c r="M9" i="3"/>
  <c r="L9" i="3"/>
  <c r="X8" i="3"/>
  <c r="W8" i="3"/>
  <c r="V8" i="3"/>
  <c r="V15" i="3" s="1"/>
  <c r="U8" i="3"/>
  <c r="T8" i="3"/>
  <c r="S8" i="3"/>
  <c r="R8" i="3"/>
  <c r="Q8" i="3"/>
  <c r="P8" i="3"/>
  <c r="O8" i="3"/>
  <c r="M8" i="3"/>
  <c r="L8" i="3"/>
  <c r="X7" i="3"/>
  <c r="X14" i="3" s="1"/>
  <c r="V7" i="3"/>
  <c r="W7" i="3" s="1"/>
  <c r="U7" i="3"/>
  <c r="T7" i="3"/>
  <c r="S7" i="3"/>
  <c r="R7" i="3"/>
  <c r="Q7" i="3"/>
  <c r="P7" i="3"/>
  <c r="O7" i="3"/>
  <c r="M7" i="3"/>
  <c r="L7" i="3"/>
  <c r="V6" i="3"/>
  <c r="X6" i="3" s="1"/>
  <c r="U6" i="3"/>
  <c r="T6" i="3"/>
  <c r="S6" i="3"/>
  <c r="R6" i="3"/>
  <c r="Q6" i="3"/>
  <c r="P6" i="3"/>
  <c r="O6" i="3"/>
  <c r="M6" i="3"/>
  <c r="L6" i="3"/>
  <c r="U5" i="3"/>
  <c r="T5" i="3"/>
  <c r="S5" i="3"/>
  <c r="R5" i="3"/>
  <c r="Q5" i="3"/>
  <c r="P5" i="3"/>
  <c r="O5" i="3"/>
  <c r="M5" i="3"/>
  <c r="L5" i="3"/>
  <c r="AA32" i="1"/>
  <c r="AA33" i="1"/>
  <c r="AA34" i="1"/>
  <c r="AA35" i="1"/>
  <c r="AA36" i="1"/>
  <c r="AA31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5" i="1"/>
  <c r="V7" i="1"/>
  <c r="W7" i="1" s="1"/>
  <c r="V8" i="1"/>
  <c r="W8" i="1" s="1"/>
  <c r="V9" i="1"/>
  <c r="W9" i="1" s="1"/>
  <c r="V10" i="1"/>
  <c r="W10" i="1" s="1"/>
  <c r="V11" i="1"/>
  <c r="W11" i="1" s="1"/>
  <c r="V6" i="1"/>
  <c r="W6" i="1" s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5" i="1"/>
  <c r="U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5" i="1"/>
  <c r="D36" i="3" l="1"/>
  <c r="E35" i="3"/>
  <c r="W17" i="3"/>
  <c r="W24" i="3" s="1"/>
  <c r="G35" i="3" s="1"/>
  <c r="F34" i="3"/>
  <c r="C36" i="3"/>
  <c r="B34" i="3"/>
  <c r="F35" i="3"/>
  <c r="Y10" i="3"/>
  <c r="Y11" i="3"/>
  <c r="Y15" i="3"/>
  <c r="Y8" i="3"/>
  <c r="Y6" i="3"/>
  <c r="K35" i="3"/>
  <c r="D35" i="3"/>
  <c r="V22" i="3"/>
  <c r="W15" i="3"/>
  <c r="W22" i="3" s="1"/>
  <c r="G33" i="3" s="1"/>
  <c r="W16" i="3"/>
  <c r="V23" i="3"/>
  <c r="Y14" i="3"/>
  <c r="X21" i="3"/>
  <c r="V25" i="3"/>
  <c r="W18" i="3"/>
  <c r="W25" i="3" s="1"/>
  <c r="G36" i="3" s="1"/>
  <c r="F32" i="3"/>
  <c r="D33" i="3"/>
  <c r="Y7" i="3"/>
  <c r="W9" i="3"/>
  <c r="W13" i="3"/>
  <c r="V14" i="3"/>
  <c r="Y17" i="3"/>
  <c r="X18" i="3"/>
  <c r="X22" i="3"/>
  <c r="V24" i="3"/>
  <c r="C31" i="3"/>
  <c r="E33" i="3"/>
  <c r="K33" i="3"/>
  <c r="C34" i="3"/>
  <c r="E36" i="3"/>
  <c r="K36" i="3"/>
  <c r="B31" i="3"/>
  <c r="X9" i="3"/>
  <c r="X13" i="3"/>
  <c r="D31" i="3"/>
  <c r="B32" i="3"/>
  <c r="F33" i="3"/>
  <c r="D34" i="3"/>
  <c r="B35" i="3"/>
  <c r="J35" i="3" s="1"/>
  <c r="F36" i="3"/>
  <c r="E31" i="3"/>
  <c r="K31" i="3"/>
  <c r="C32" i="3"/>
  <c r="E34" i="3"/>
  <c r="K34" i="3"/>
  <c r="C35" i="3"/>
  <c r="W6" i="3"/>
  <c r="F31" i="3"/>
  <c r="D32" i="3"/>
  <c r="B33" i="3"/>
  <c r="B36" i="3"/>
  <c r="E32" i="3"/>
  <c r="K32" i="3"/>
  <c r="C33" i="3"/>
  <c r="K32" i="1"/>
  <c r="K31" i="1"/>
  <c r="K36" i="1"/>
  <c r="K35" i="1"/>
  <c r="K34" i="1"/>
  <c r="K33" i="1"/>
  <c r="V18" i="1"/>
  <c r="V25" i="1" s="1"/>
  <c r="V15" i="1"/>
  <c r="V22" i="1" s="1"/>
  <c r="V16" i="1"/>
  <c r="V23" i="1" s="1"/>
  <c r="X6" i="1"/>
  <c r="V13" i="1"/>
  <c r="V20" i="1" s="1"/>
  <c r="X9" i="1"/>
  <c r="V14" i="1"/>
  <c r="X11" i="1"/>
  <c r="Y11" i="1" s="1"/>
  <c r="X10" i="1"/>
  <c r="Y10" i="1" s="1"/>
  <c r="V17" i="1"/>
  <c r="X8" i="1"/>
  <c r="Y8" i="1" s="1"/>
  <c r="X7" i="1"/>
  <c r="Y7" i="1" s="1"/>
  <c r="B33" i="1"/>
  <c r="C31" i="1"/>
  <c r="B32" i="1"/>
  <c r="D31" i="1"/>
  <c r="E31" i="1"/>
  <c r="F31" i="1"/>
  <c r="C32" i="1"/>
  <c r="E32" i="1"/>
  <c r="D32" i="1"/>
  <c r="C33" i="1"/>
  <c r="B31" i="1"/>
  <c r="C36" i="1"/>
  <c r="D36" i="1"/>
  <c r="E36" i="1"/>
  <c r="F33" i="1"/>
  <c r="B36" i="1"/>
  <c r="C35" i="1"/>
  <c r="D35" i="1"/>
  <c r="E35" i="1"/>
  <c r="F34" i="1"/>
  <c r="B35" i="1"/>
  <c r="C34" i="1"/>
  <c r="D34" i="1"/>
  <c r="E34" i="1"/>
  <c r="B34" i="1"/>
  <c r="D33" i="1"/>
  <c r="E33" i="1"/>
  <c r="F32" i="1"/>
  <c r="F36" i="1"/>
  <c r="F35" i="1"/>
  <c r="W18" i="1" l="1"/>
  <c r="W25" i="1" s="1"/>
  <c r="G36" i="1" s="1"/>
  <c r="Y22" i="3"/>
  <c r="H33" i="3" s="1"/>
  <c r="I33" i="3" s="1"/>
  <c r="J34" i="3"/>
  <c r="Y24" i="3"/>
  <c r="H35" i="3" s="1"/>
  <c r="I35" i="3" s="1"/>
  <c r="Z35" i="3" s="1"/>
  <c r="W20" i="3"/>
  <c r="G31" i="3" s="1"/>
  <c r="X25" i="3"/>
  <c r="Y18" i="3"/>
  <c r="Y25" i="3" s="1"/>
  <c r="H36" i="3" s="1"/>
  <c r="I36" i="3" s="1"/>
  <c r="X20" i="3"/>
  <c r="Y13" i="3"/>
  <c r="Y20" i="3" s="1"/>
  <c r="H31" i="3" s="1"/>
  <c r="J36" i="3"/>
  <c r="X16" i="3"/>
  <c r="Y9" i="3"/>
  <c r="V21" i="3"/>
  <c r="W14" i="3"/>
  <c r="W21" i="3" s="1"/>
  <c r="G32" i="3" s="1"/>
  <c r="J33" i="3"/>
  <c r="J31" i="3"/>
  <c r="W23" i="3"/>
  <c r="G34" i="3" s="1"/>
  <c r="J32" i="3"/>
  <c r="Y21" i="3"/>
  <c r="H32" i="3" s="1"/>
  <c r="X14" i="1"/>
  <c r="Y14" i="1" s="1"/>
  <c r="Y21" i="1" s="1"/>
  <c r="H32" i="1" s="1"/>
  <c r="J35" i="1"/>
  <c r="J34" i="1"/>
  <c r="J33" i="1"/>
  <c r="W16" i="1"/>
  <c r="W23" i="1" s="1"/>
  <c r="G34" i="1" s="1"/>
  <c r="J32" i="1"/>
  <c r="X15" i="1"/>
  <c r="Y15" i="1" s="1"/>
  <c r="Y22" i="1" s="1"/>
  <c r="H33" i="1" s="1"/>
  <c r="J31" i="1"/>
  <c r="J36" i="1"/>
  <c r="W15" i="1"/>
  <c r="W22" i="1" s="1"/>
  <c r="G33" i="1" s="1"/>
  <c r="Y6" i="1"/>
  <c r="X16" i="1"/>
  <c r="Y16" i="1" s="1"/>
  <c r="Y9" i="1"/>
  <c r="W13" i="1"/>
  <c r="W20" i="1" s="1"/>
  <c r="G31" i="1" s="1"/>
  <c r="X13" i="1"/>
  <c r="Y13" i="1" s="1"/>
  <c r="X17" i="1"/>
  <c r="X18" i="1"/>
  <c r="Y18" i="1" s="1"/>
  <c r="V24" i="1"/>
  <c r="W17" i="1"/>
  <c r="W24" i="1" s="1"/>
  <c r="G35" i="1" s="1"/>
  <c r="W14" i="1"/>
  <c r="W21" i="1" s="1"/>
  <c r="G32" i="1" s="1"/>
  <c r="V21" i="1"/>
  <c r="X21" i="1" l="1"/>
  <c r="I31" i="3"/>
  <c r="Z31" i="3" s="1"/>
  <c r="Z33" i="3"/>
  <c r="Z36" i="3"/>
  <c r="I32" i="3"/>
  <c r="Z32" i="3" s="1"/>
  <c r="X23" i="3"/>
  <c r="Y16" i="3"/>
  <c r="Y23" i="3" s="1"/>
  <c r="H34" i="3" s="1"/>
  <c r="I34" i="3" s="1"/>
  <c r="Z34" i="3" s="1"/>
  <c r="X22" i="1"/>
  <c r="X24" i="1"/>
  <c r="Y17" i="1"/>
  <c r="Y24" i="1" s="1"/>
  <c r="H35" i="1" s="1"/>
  <c r="I35" i="1" s="1"/>
  <c r="Z35" i="1" s="1"/>
  <c r="I33" i="1"/>
  <c r="Z33" i="1" s="1"/>
  <c r="Y23" i="1"/>
  <c r="H34" i="1" s="1"/>
  <c r="I34" i="1" s="1"/>
  <c r="Z34" i="1" s="1"/>
  <c r="X23" i="1"/>
  <c r="I32" i="1"/>
  <c r="Z32" i="1" s="1"/>
  <c r="Y20" i="1"/>
  <c r="H31" i="1" s="1"/>
  <c r="I31" i="1" s="1"/>
  <c r="Z31" i="1" s="1"/>
  <c r="X20" i="1"/>
  <c r="Y25" i="1"/>
  <c r="H36" i="1" s="1"/>
  <c r="I36" i="1" s="1"/>
  <c r="Z36" i="1" s="1"/>
  <c r="X25" i="1"/>
  <c r="AC35" i="3" l="1"/>
  <c r="AD35" i="3" s="1"/>
  <c r="A44" i="3" s="1"/>
  <c r="AC32" i="3"/>
  <c r="AD32" i="3" s="1"/>
  <c r="A41" i="3" s="1"/>
  <c r="AC34" i="3"/>
  <c r="AD34" i="3" s="1"/>
  <c r="A43" i="3" s="1"/>
  <c r="AC31" i="3"/>
  <c r="AD31" i="3" s="1"/>
  <c r="A40" i="3" s="1"/>
  <c r="AC36" i="3"/>
  <c r="AD36" i="3" s="1"/>
  <c r="A45" i="3" s="1"/>
  <c r="AC33" i="3"/>
  <c r="AD33" i="3" s="1"/>
  <c r="A42" i="3" s="1"/>
  <c r="AC36" i="1" l="1"/>
  <c r="AD36" i="1" s="1"/>
  <c r="A45" i="1" s="1"/>
  <c r="K45" i="1" s="1"/>
  <c r="AC33" i="1"/>
  <c r="AD33" i="1" s="1"/>
  <c r="A42" i="1" s="1"/>
  <c r="D42" i="1" s="1"/>
  <c r="AC35" i="1"/>
  <c r="AD35" i="1" s="1"/>
  <c r="A44" i="1" s="1"/>
  <c r="J44" i="1" s="1"/>
  <c r="AC34" i="1"/>
  <c r="AD34" i="1" s="1"/>
  <c r="A43" i="1" s="1"/>
  <c r="E43" i="1" s="1"/>
  <c r="AC31" i="1"/>
  <c r="AD31" i="1" s="1"/>
  <c r="A40" i="1" s="1"/>
  <c r="H40" i="1" s="1"/>
  <c r="AC32" i="1"/>
  <c r="AD32" i="1" s="1"/>
  <c r="A41" i="1" s="1"/>
  <c r="K41" i="1" s="1"/>
  <c r="F40" i="3"/>
  <c r="K40" i="3"/>
  <c r="E40" i="3"/>
  <c r="J40" i="3"/>
  <c r="D40" i="3"/>
  <c r="I40" i="3"/>
  <c r="C40" i="3"/>
  <c r="H40" i="3"/>
  <c r="B40" i="3"/>
  <c r="G40" i="3"/>
  <c r="I43" i="3"/>
  <c r="C43" i="3"/>
  <c r="H43" i="3"/>
  <c r="B43" i="3"/>
  <c r="G43" i="3"/>
  <c r="F43" i="3"/>
  <c r="K43" i="3"/>
  <c r="E43" i="3"/>
  <c r="J43" i="3"/>
  <c r="D43" i="3"/>
  <c r="G41" i="3"/>
  <c r="F41" i="3"/>
  <c r="K41" i="3"/>
  <c r="E41" i="3"/>
  <c r="J41" i="3"/>
  <c r="D41" i="3"/>
  <c r="I41" i="3"/>
  <c r="C41" i="3"/>
  <c r="H41" i="3"/>
  <c r="B41" i="3"/>
  <c r="J44" i="3"/>
  <c r="D44" i="3"/>
  <c r="I44" i="3"/>
  <c r="C44" i="3"/>
  <c r="H44" i="3"/>
  <c r="B44" i="3"/>
  <c r="G44" i="3"/>
  <c r="F44" i="3"/>
  <c r="K44" i="3"/>
  <c r="E44" i="3"/>
  <c r="H42" i="3"/>
  <c r="B42" i="3"/>
  <c r="G42" i="3"/>
  <c r="F42" i="3"/>
  <c r="K42" i="3"/>
  <c r="E42" i="3"/>
  <c r="J42" i="3"/>
  <c r="D42" i="3"/>
  <c r="I42" i="3"/>
  <c r="C42" i="3"/>
  <c r="K45" i="3"/>
  <c r="E45" i="3"/>
  <c r="J45" i="3"/>
  <c r="D45" i="3"/>
  <c r="I45" i="3"/>
  <c r="C45" i="3"/>
  <c r="H45" i="3"/>
  <c r="B45" i="3"/>
  <c r="G45" i="3"/>
  <c r="F45" i="3"/>
  <c r="G40" i="1" l="1"/>
  <c r="C43" i="1"/>
  <c r="I43" i="1"/>
  <c r="E40" i="1"/>
  <c r="H42" i="1"/>
  <c r="K43" i="1"/>
  <c r="K42" i="1"/>
  <c r="E42" i="1"/>
  <c r="C42" i="1"/>
  <c r="G44" i="1"/>
  <c r="K44" i="1"/>
  <c r="E44" i="1"/>
  <c r="C44" i="1"/>
  <c r="B42" i="1"/>
  <c r="B44" i="1"/>
  <c r="G41" i="1"/>
  <c r="J40" i="1"/>
  <c r="J42" i="1"/>
  <c r="D44" i="1"/>
  <c r="I44" i="1"/>
  <c r="C41" i="1"/>
  <c r="K40" i="1"/>
  <c r="D43" i="1"/>
  <c r="F43" i="1"/>
  <c r="I41" i="1"/>
  <c r="B43" i="1"/>
  <c r="B41" i="1"/>
  <c r="B40" i="1"/>
  <c r="J41" i="1"/>
  <c r="H43" i="1"/>
  <c r="C40" i="1"/>
  <c r="J43" i="1"/>
  <c r="I40" i="1"/>
  <c r="F40" i="1"/>
  <c r="G43" i="1"/>
  <c r="E41" i="1"/>
  <c r="D40" i="1"/>
  <c r="C45" i="1"/>
  <c r="I45" i="1"/>
  <c r="I42" i="1"/>
  <c r="H41" i="1"/>
  <c r="G45" i="1"/>
  <c r="H44" i="1"/>
  <c r="H45" i="1"/>
  <c r="F45" i="1"/>
  <c r="D45" i="1"/>
  <c r="F41" i="1"/>
  <c r="G42" i="1"/>
  <c r="J45" i="1"/>
  <c r="D41" i="1"/>
  <c r="F42" i="1"/>
  <c r="B45" i="1"/>
  <c r="E45" i="1"/>
  <c r="F44" i="1"/>
</calcChain>
</file>

<file path=xl/sharedStrings.xml><?xml version="1.0" encoding="utf-8"?>
<sst xmlns="http://schemas.openxmlformats.org/spreadsheetml/2006/main" count="379" uniqueCount="102">
  <si>
    <t>Première journée</t>
  </si>
  <si>
    <t>4 février 2023 à 15 h 15</t>
  </si>
  <si>
    <t>Millennium Stadium, Cardiff</t>
  </si>
  <si>
    <t>4 février à 17 h 45 (Calcutta Cup)</t>
  </si>
  <si>
    <t>Stade de Twickenham, Londres</t>
  </si>
  <si>
    <t>5 février à 16 h (Trophée Garibaldi)</t>
  </si>
  <si>
    <t>Stade olympique, Rome</t>
  </si>
  <si>
    <t>Deuxième journée</t>
  </si>
  <si>
    <t>11 février à 15 h 15</t>
  </si>
  <si>
    <t>Aviva Stadium, Dublin</t>
  </si>
  <si>
    <t>11 février à 17 h 45 (Doddie Weir Cup)</t>
  </si>
  <si>
    <t>Murrayfield Stadium, Édimbourg</t>
  </si>
  <si>
    <t>12 février à 16 h</t>
  </si>
  <si>
    <t>Troisième journée</t>
  </si>
  <si>
    <t>25 février à 15 h 15</t>
  </si>
  <si>
    <t>25 février à 17 h 45</t>
  </si>
  <si>
    <t>26 février à 16 h (Trophée Auld Alliance)</t>
  </si>
  <si>
    <t>Stade de France, Saint-Denis</t>
  </si>
  <si>
    <t>Quatrième journée</t>
  </si>
  <si>
    <t>11 mars à 15 h 15</t>
  </si>
  <si>
    <t>Stade olympique de Rome, Rome</t>
  </si>
  <si>
    <t>11 mars à 17 h 45 (Trophée Eurostar)</t>
  </si>
  <si>
    <t>12 mars à 16 h (Centenary Quaich)</t>
  </si>
  <si>
    <t>Cinquième journée</t>
  </si>
  <si>
    <t>18 mars à 13 h 30</t>
  </si>
  <si>
    <t>18 mars à 15 h 45</t>
  </si>
  <si>
    <t>18 mars à 18 h (Millennium Trophy)</t>
  </si>
  <si>
    <t>Irlande</t>
  </si>
  <si>
    <t>Score</t>
  </si>
  <si>
    <t>Nombre d'essais marqués</t>
  </si>
  <si>
    <t>Lieu</t>
  </si>
  <si>
    <t>Classement :</t>
  </si>
  <si>
    <t>Angleterre</t>
  </si>
  <si>
    <t>Écosse</t>
  </si>
  <si>
    <t>France</t>
  </si>
  <si>
    <t>Italie</t>
  </si>
  <si>
    <t>Pays de Galles</t>
  </si>
  <si>
    <t>Victoire : 4 points</t>
  </si>
  <si>
    <t>Match nul : 2 points</t>
  </si>
  <si>
    <t>Défaite : 0 point</t>
  </si>
  <si>
    <t>Bonus défensif : 1 point en cas de défaite avec moins de 8 points d'écart</t>
  </si>
  <si>
    <t>Grand Chelem (5 victoires) : 3 points</t>
  </si>
  <si>
    <t>1 : nombre de points attribués</t>
  </si>
  <si>
    <t>2 : différence de points générale</t>
  </si>
  <si>
    <t>3 : nombre d'essais marqués</t>
  </si>
  <si>
    <t>4 : ex æquo</t>
  </si>
  <si>
    <t>Règles d’attribution des points :</t>
  </si>
  <si>
    <t>Règles de classement :</t>
  </si>
  <si>
    <t>Nation vainqueur</t>
  </si>
  <si>
    <t>Nation 1 nul</t>
  </si>
  <si>
    <t>Nation 2 nul</t>
  </si>
  <si>
    <t>Nation 1 bonus offensif</t>
  </si>
  <si>
    <t>Nation 2 bonus offensif</t>
  </si>
  <si>
    <t>Nation bonus défensif</t>
  </si>
  <si>
    <t>Bonus offensif : 1 point si au moins 4 essais marqués (que l'équipe ou les équipes soient perdantes ou gagnantes)</t>
  </si>
  <si>
    <t>Nombre victoires</t>
  </si>
  <si>
    <t>Nation défaite</t>
  </si>
  <si>
    <t>Nombre défaites</t>
  </si>
  <si>
    <t>Nombre nuls</t>
  </si>
  <si>
    <t>Bonus off.</t>
  </si>
  <si>
    <t>Bonus déf.</t>
  </si>
  <si>
    <t>Points marqués</t>
  </si>
  <si>
    <t>Pts marqués</t>
  </si>
  <si>
    <t>Pts encais.</t>
  </si>
  <si>
    <t>Différence pts.</t>
  </si>
  <si>
    <t>Points totaux</t>
  </si>
  <si>
    <t>Points encaissés</t>
  </si>
  <si>
    <t>colonne 1</t>
  </si>
  <si>
    <t>colonne 2</t>
  </si>
  <si>
    <t>total</t>
  </si>
  <si>
    <t>marqués</t>
  </si>
  <si>
    <t>encaissés</t>
  </si>
  <si>
    <t>Classement alphabétique :</t>
  </si>
  <si>
    <t>Points</t>
  </si>
  <si>
    <t>class.</t>
  </si>
  <si>
    <t>#</t>
  </si>
  <si>
    <t>nation</t>
  </si>
  <si>
    <r>
      <t xml:space="preserve">Tournoi des Six nations </t>
    </r>
    <r>
      <rPr>
        <b/>
        <i/>
        <u/>
        <sz val="18"/>
        <color rgb="FFC00000"/>
        <rFont val="Arial"/>
        <family val="2"/>
      </rPr>
      <t>2022</t>
    </r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</si>
  <si>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</si>
  <si>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</si>
  <si>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</si>
  <si>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</si>
  <si>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</si>
  <si>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</si>
  <si>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https://www.business-plan-excel.fr/produit/mot-de-passe-pronostic-6-nations/</t>
  </si>
  <si>
    <t>vendredi 2 février - 21h00</t>
  </si>
  <si>
    <t>Tournoi des Six nations : résultats / pronostics 2024</t>
  </si>
  <si>
    <t>samedi 3 février à 15h15</t>
  </si>
  <si>
    <t>samedi 3 février à 17h45</t>
  </si>
  <si>
    <t>samedi 10 février à 15h15</t>
  </si>
  <si>
    <t>samedi 10 février à 17h45</t>
  </si>
  <si>
    <t>samedi 24 février à 15h15</t>
  </si>
  <si>
    <t>samedi 24 février à 17h45</t>
  </si>
  <si>
    <t>samedi 9 mars à 15h15</t>
  </si>
  <si>
    <t>samedi 9 mars à 17h45</t>
  </si>
  <si>
    <t>samedi 16 mars à 15h15</t>
  </si>
  <si>
    <t>samedi 16 mars à 17h45</t>
  </si>
  <si>
    <t>dimanche 11 février à 16h00</t>
  </si>
  <si>
    <t>dimanche 25 février à 16h00</t>
  </si>
  <si>
    <t>dimanche 10 mars à 16h00</t>
  </si>
  <si>
    <t>samedi 16 mars à 21h00</t>
  </si>
  <si>
    <r>
      <t xml:space="preserve">Tournoi des Six nations </t>
    </r>
    <r>
      <rPr>
        <b/>
        <i/>
        <u/>
        <sz val="18"/>
        <color rgb="FFC00000"/>
        <rFont val="Arial"/>
        <family val="2"/>
      </rPr>
      <t>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</si>
</sst>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gt;0]\+#,##0;[&lt;0]\-#,##0"/>
    <numFmt numFmtId="165" formatCode="#,##0_ ;\-#,##0\ 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i/>
      <sz val="18"/>
      <color rgb="FFC0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C00000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b/>
      <i/>
      <sz val="11"/>
      <color rgb="FFC00000"/>
      <name val="Arial"/>
      <family val="2"/>
    </font>
    <font>
      <b/>
      <i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i/>
      <u/>
      <sz val="18"/>
      <color rgb="FFC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7" fillId="2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 indent="1"/>
      <protection locked="0"/>
    </xf>
    <xf numFmtId="0" fontId="10" fillId="0" borderId="7" xfId="0" applyFont="1" applyBorder="1" applyAlignment="1" applyProtection="1">
      <alignment horizontal="left" vertical="center" indent="1"/>
      <protection locked="0"/>
    </xf>
    <xf numFmtId="0" fontId="9" fillId="0" borderId="9" xfId="0" applyFont="1" applyBorder="1" applyAlignment="1" applyProtection="1">
      <alignment horizontal="left" vertical="center" indent="1"/>
      <protection locked="0"/>
    </xf>
    <xf numFmtId="0" fontId="10" fillId="0" borderId="10" xfId="0" applyFont="1" applyBorder="1" applyAlignment="1" applyProtection="1">
      <alignment horizontal="left" vertical="center" inden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13" fillId="0" borderId="0" xfId="0" applyFont="1" applyAlignment="1">
      <alignment horizontal="left" vertical="center" indent="2"/>
    </xf>
    <xf numFmtId="0" fontId="5" fillId="0" borderId="1" xfId="0" applyFont="1" applyBorder="1" applyAlignment="1">
      <alignment vertical="center"/>
    </xf>
    <xf numFmtId="0" fontId="10" fillId="0" borderId="8" xfId="0" applyFont="1" applyBorder="1" applyAlignment="1" applyProtection="1">
      <alignment horizontal="left" vertical="center" indent="1"/>
      <protection locked="0"/>
    </xf>
    <xf numFmtId="0" fontId="10" fillId="0" borderId="9" xfId="0" applyFont="1" applyBorder="1" applyAlignment="1" applyProtection="1">
      <alignment horizontal="left" vertical="center" indent="1"/>
      <protection locked="0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/>
    </xf>
    <xf numFmtId="0" fontId="15" fillId="4" borderId="18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 wrapText="1"/>
    </xf>
    <xf numFmtId="0" fontId="18" fillId="2" borderId="26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1" fillId="5" borderId="11" xfId="0" applyFont="1" applyFill="1" applyBorder="1" applyAlignment="1" applyProtection="1">
      <alignment horizontal="center" vertical="center"/>
      <protection locked="0"/>
    </xf>
    <xf numFmtId="0" fontId="11" fillId="5" borderId="1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19" fillId="0" borderId="0" xfId="0" applyFont="1"/>
    <xf numFmtId="0" fontId="26" fillId="0" borderId="0" xfId="0" applyFont="1"/>
    <xf numFmtId="0" fontId="27" fillId="0" borderId="0" xfId="0" applyFont="1"/>
    <xf numFmtId="0" fontId="28" fillId="0" borderId="0" xfId="1" applyFont="1"/>
    <xf numFmtId="0" fontId="29" fillId="0" borderId="0" xfId="0" applyFont="1"/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25" fillId="0" borderId="0" xfId="1" applyFont="1" applyAlignment="1">
      <alignment horizontal="left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0" fillId="0" borderId="8" xfId="0" applyFont="1" applyBorder="1" applyAlignment="1" applyProtection="1">
      <alignment horizontal="left" vertical="center" indent="1"/>
    </xf>
    <xf numFmtId="0" fontId="10" fillId="0" borderId="7" xfId="0" applyFont="1" applyBorder="1" applyAlignment="1" applyProtection="1">
      <alignment horizontal="left" vertical="center" indent="1"/>
    </xf>
    <xf numFmtId="0" fontId="10" fillId="0" borderId="10" xfId="0" applyFont="1" applyBorder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16" fontId="9" fillId="0" borderId="9" xfId="0" applyNumberFormat="1" applyFont="1" applyBorder="1" applyAlignment="1" applyProtection="1">
      <alignment horizontal="left" vertical="center" indent="1"/>
      <protection locked="0"/>
    </xf>
    <xf numFmtId="16" fontId="9" fillId="0" borderId="8" xfId="0" applyNumberFormat="1" applyFont="1" applyBorder="1" applyAlignment="1" applyProtection="1">
      <alignment horizontal="left" vertical="center" indent="1"/>
      <protection locked="0"/>
    </xf>
    <xf numFmtId="0" fontId="12" fillId="6" borderId="2" xfId="0" applyFont="1" applyFill="1" applyBorder="1" applyAlignment="1" applyProtection="1">
      <alignment horizontal="center" vertical="center"/>
      <protection locked="0"/>
    </xf>
    <xf numFmtId="0" fontId="11" fillId="6" borderId="11" xfId="0" applyFont="1" applyFill="1" applyBorder="1" applyAlignment="1" applyProtection="1">
      <alignment horizontal="center" vertical="center"/>
      <protection locked="0"/>
    </xf>
    <xf numFmtId="0" fontId="11" fillId="6" borderId="12" xfId="0" applyFont="1" applyFill="1" applyBorder="1" applyAlignment="1" applyProtection="1">
      <alignment horizontal="center" vertical="center"/>
      <protection locked="0"/>
    </xf>
    <xf numFmtId="0" fontId="12" fillId="6" borderId="3" xfId="0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652D86-9310-48F5-AD5D-8E046ACBF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usiness-plan-excel.fr/produit/mot-de-passe-pronostic-6-nations/" TargetMode="External"/><Relationship Id="rId1" Type="http://schemas.openxmlformats.org/officeDocument/2006/relationships/hyperlink" Target="mailto:contact@business-plan-excel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1D865-8C11-4D85-BF35-01D4520318F3}">
  <sheetPr>
    <pageSetUpPr fitToPage="1"/>
  </sheetPr>
  <dimension ref="A1:AD58"/>
  <sheetViews>
    <sheetView showGridLines="0" tabSelected="1" zoomScaleNormal="100" workbookViewId="0">
      <selection activeCell="G5" sqref="G5"/>
    </sheetView>
  </sheetViews>
  <sheetFormatPr baseColWidth="10" defaultColWidth="11.375" defaultRowHeight="13.85" x14ac:dyDescent="0.25"/>
  <cols>
    <col min="1" max="1" width="19" style="1" customWidth="1"/>
    <col min="2" max="3" width="13.375" style="1" customWidth="1"/>
    <col min="4" max="4" width="13.75" style="11" customWidth="1"/>
    <col min="5" max="5" width="18" style="11" customWidth="1"/>
    <col min="6" max="6" width="17.875" style="2" customWidth="1"/>
    <col min="7" max="10" width="12.625" style="3" customWidth="1"/>
    <col min="11" max="11" width="17.875" style="1" customWidth="1"/>
    <col min="12" max="12" width="13.25" style="1" hidden="1" customWidth="1"/>
    <col min="13" max="13" width="12.125" style="1" hidden="1" customWidth="1"/>
    <col min="14" max="14" width="11" style="1" hidden="1" customWidth="1"/>
    <col min="15" max="16" width="16.625" style="1" hidden="1" customWidth="1"/>
    <col min="17" max="18" width="11.875" style="1" hidden="1" customWidth="1"/>
    <col min="19" max="21" width="22.875" style="1" hidden="1" customWidth="1"/>
    <col min="22" max="22" width="15.625" style="1" hidden="1" customWidth="1"/>
    <col min="23" max="23" width="7.625" style="1" hidden="1" customWidth="1"/>
    <col min="24" max="24" width="16.125" style="1" hidden="1" customWidth="1"/>
    <col min="25" max="25" width="6" style="1" hidden="1" customWidth="1"/>
    <col min="26" max="26" width="6.75" style="1" customWidth="1"/>
    <col min="27" max="28" width="11.375" style="1"/>
    <col min="29" max="29" width="14.25" style="1" hidden="1" customWidth="1"/>
    <col min="30" max="30" width="29.75" style="1" hidden="1" customWidth="1"/>
    <col min="31" max="16384" width="11.375" style="1"/>
  </cols>
  <sheetData>
    <row r="1" spans="1:30" ht="22.85" x14ac:dyDescent="0.25">
      <c r="A1" s="87" t="s">
        <v>86</v>
      </c>
      <c r="B1" s="87"/>
      <c r="C1" s="87"/>
      <c r="D1" s="31"/>
      <c r="E1" s="31"/>
      <c r="F1" s="88"/>
      <c r="G1" s="89"/>
      <c r="H1" s="89"/>
      <c r="I1" s="89"/>
      <c r="J1" s="89"/>
      <c r="K1" s="30"/>
    </row>
    <row r="2" spans="1:30" ht="9" customHeight="1" x14ac:dyDescent="0.25"/>
    <row r="3" spans="1:30" ht="9" customHeight="1" x14ac:dyDescent="0.25"/>
    <row r="4" spans="1:30" ht="21.85" customHeight="1" x14ac:dyDescent="0.25">
      <c r="A4" s="7" t="s">
        <v>0</v>
      </c>
      <c r="B4" s="7"/>
      <c r="C4" s="7"/>
      <c r="D4" s="22" t="s">
        <v>30</v>
      </c>
      <c r="E4" s="22"/>
      <c r="F4" s="13"/>
      <c r="G4" s="23" t="s">
        <v>28</v>
      </c>
      <c r="H4" s="90" t="s">
        <v>29</v>
      </c>
      <c r="I4" s="91"/>
      <c r="J4" s="23" t="s">
        <v>28</v>
      </c>
      <c r="K4" s="14"/>
      <c r="L4" s="1" t="s">
        <v>70</v>
      </c>
      <c r="M4" s="1" t="s">
        <v>71</v>
      </c>
      <c r="O4" s="39" t="s">
        <v>48</v>
      </c>
      <c r="P4" s="39" t="s">
        <v>56</v>
      </c>
      <c r="Q4" s="39" t="s">
        <v>49</v>
      </c>
      <c r="R4" s="39" t="s">
        <v>50</v>
      </c>
      <c r="S4" s="39" t="s">
        <v>51</v>
      </c>
      <c r="T4" s="39" t="s">
        <v>52</v>
      </c>
      <c r="U4" s="39" t="s">
        <v>53</v>
      </c>
      <c r="V4" s="42" t="s">
        <v>61</v>
      </c>
      <c r="W4" s="43"/>
      <c r="X4" s="42" t="s">
        <v>66</v>
      </c>
      <c r="Y4" s="43"/>
    </row>
    <row r="5" spans="1:30" ht="17.350000000000001" customHeight="1" x14ac:dyDescent="0.25">
      <c r="A5" s="26" t="s">
        <v>85</v>
      </c>
      <c r="B5" s="26"/>
      <c r="C5" s="26"/>
      <c r="D5" s="94" t="str">
        <f>VLOOKUP(F5,$AC$5:$AD$10,2,0)</f>
        <v>Stade de France, Saint-Denis</v>
      </c>
      <c r="E5" s="95"/>
      <c r="F5" s="53" t="s">
        <v>34</v>
      </c>
      <c r="G5" s="33"/>
      <c r="H5" s="34"/>
      <c r="I5" s="35"/>
      <c r="J5" s="36"/>
      <c r="K5" s="54" t="s">
        <v>27</v>
      </c>
      <c r="L5" s="46">
        <f>J5</f>
        <v>0</v>
      </c>
      <c r="M5" s="46">
        <f>G5</f>
        <v>0</v>
      </c>
      <c r="O5" s="6" t="str">
        <f t="shared" ref="O5:O27" si="0">IF(ISBLANK(F5),"",IF(G5=J5,"-",IF(G5&gt;J5,F5,K5)))</f>
        <v>-</v>
      </c>
      <c r="P5" s="6" t="str">
        <f t="shared" ref="P5:P27" si="1">IF(ISBLANK(F5),"",IF(G5=J5,"-",IF(G5&gt;J5,K5,F5)))</f>
        <v>-</v>
      </c>
      <c r="Q5" s="6" t="str">
        <f t="shared" ref="Q5:Q27" si="2">IF(ISBLANK(G5),"-",IF(G5=J5,F5,""))</f>
        <v>-</v>
      </c>
      <c r="R5" s="6" t="str">
        <f t="shared" ref="R5:R27" si="3">IF(ISBLANK(G5),"-",IF(G5=J5,K5,""))</f>
        <v>-</v>
      </c>
      <c r="S5" s="6" t="str">
        <f t="shared" ref="S5:S27" si="4">IF(H5&gt;=4,F5,"")</f>
        <v/>
      </c>
      <c r="T5" s="6" t="str">
        <f t="shared" ref="T5:T27" si="5">IF(I5&gt;=4,K5,"")</f>
        <v/>
      </c>
      <c r="U5" s="6" t="str">
        <f t="shared" ref="U5:U27" si="6">IF(AND((G5-J5)&lt;8,(G5-J5)&gt;0),K5,IF(AND((J5-G5)&lt;8,(J5-G5)&gt;0),F5,""))</f>
        <v/>
      </c>
      <c r="V5" s="4" t="s">
        <v>67</v>
      </c>
      <c r="X5" s="4" t="s">
        <v>67</v>
      </c>
      <c r="AC5" s="1" t="s">
        <v>34</v>
      </c>
      <c r="AD5" s="93" t="s">
        <v>17</v>
      </c>
    </row>
    <row r="6" spans="1:30" ht="17.350000000000001" customHeight="1" x14ac:dyDescent="0.25">
      <c r="A6" s="28" t="s">
        <v>87</v>
      </c>
      <c r="B6" s="28"/>
      <c r="C6" s="28"/>
      <c r="D6" s="94" t="str">
        <f t="shared" ref="D6:D7" si="7">VLOOKUP(F6,$AC$5:$AD$10,2,0)</f>
        <v>Stade olympique, Rome</v>
      </c>
      <c r="E6" s="96"/>
      <c r="F6" s="53" t="s">
        <v>35</v>
      </c>
      <c r="G6" s="33"/>
      <c r="H6" s="34"/>
      <c r="I6" s="35"/>
      <c r="J6" s="36"/>
      <c r="K6" s="54" t="s">
        <v>32</v>
      </c>
      <c r="L6" s="46">
        <f t="shared" ref="L6:L27" si="8">J6</f>
        <v>0</v>
      </c>
      <c r="M6" s="46">
        <f t="shared" ref="M6:M27" si="9">G6</f>
        <v>0</v>
      </c>
      <c r="O6" s="6" t="str">
        <f t="shared" si="0"/>
        <v>-</v>
      </c>
      <c r="P6" s="6" t="str">
        <f t="shared" si="1"/>
        <v>-</v>
      </c>
      <c r="Q6" s="6" t="str">
        <f t="shared" si="2"/>
        <v>-</v>
      </c>
      <c r="R6" s="6" t="str">
        <f t="shared" si="3"/>
        <v>-</v>
      </c>
      <c r="S6" s="6" t="str">
        <f t="shared" si="4"/>
        <v/>
      </c>
      <c r="T6" s="6" t="str">
        <f t="shared" si="5"/>
        <v/>
      </c>
      <c r="U6" s="6" t="str">
        <f t="shared" si="6"/>
        <v/>
      </c>
      <c r="V6" s="6" t="str">
        <f t="shared" ref="V6:V11" si="10">A31</f>
        <v>Angleterre</v>
      </c>
      <c r="W6" s="6">
        <f t="shared" ref="W6:W11" ca="1" si="11">SUMIF($F$5:$G$27,V6,$G$5:$G$27)</f>
        <v>0</v>
      </c>
      <c r="X6" s="6" t="str">
        <f>V6</f>
        <v>Angleterre</v>
      </c>
      <c r="Y6" s="6">
        <f ca="1">SUMIF($F$5:$L$27,X6,$L$5:$L$27)</f>
        <v>0</v>
      </c>
      <c r="AC6" s="1" t="s">
        <v>32</v>
      </c>
      <c r="AD6" s="93" t="s">
        <v>4</v>
      </c>
    </row>
    <row r="7" spans="1:30" ht="17.350000000000001" customHeight="1" x14ac:dyDescent="0.25">
      <c r="A7" s="28" t="s">
        <v>88</v>
      </c>
      <c r="B7" s="28"/>
      <c r="C7" s="28"/>
      <c r="D7" s="94" t="str">
        <f t="shared" si="7"/>
        <v>Millennium Stadium, Cardiff</v>
      </c>
      <c r="E7" s="96"/>
      <c r="F7" s="53" t="s">
        <v>36</v>
      </c>
      <c r="G7" s="33"/>
      <c r="H7" s="34"/>
      <c r="I7" s="35"/>
      <c r="J7" s="36"/>
      <c r="K7" s="54" t="s">
        <v>33</v>
      </c>
      <c r="L7" s="46">
        <f t="shared" si="8"/>
        <v>0</v>
      </c>
      <c r="M7" s="46">
        <f t="shared" si="9"/>
        <v>0</v>
      </c>
      <c r="O7" s="6" t="str">
        <f t="shared" si="0"/>
        <v>-</v>
      </c>
      <c r="P7" s="6" t="str">
        <f t="shared" si="1"/>
        <v>-</v>
      </c>
      <c r="Q7" s="6" t="str">
        <f t="shared" si="2"/>
        <v>-</v>
      </c>
      <c r="R7" s="6" t="str">
        <f t="shared" si="3"/>
        <v>-</v>
      </c>
      <c r="S7" s="6" t="str">
        <f t="shared" si="4"/>
        <v/>
      </c>
      <c r="T7" s="6" t="str">
        <f t="shared" si="5"/>
        <v/>
      </c>
      <c r="U7" s="6" t="str">
        <f t="shared" si="6"/>
        <v/>
      </c>
      <c r="V7" s="6" t="str">
        <f t="shared" si="10"/>
        <v>Écosse</v>
      </c>
      <c r="W7" s="6">
        <f t="shared" ca="1" si="11"/>
        <v>0</v>
      </c>
      <c r="X7" s="6" t="str">
        <f t="shared" ref="X7:X11" si="12">V7</f>
        <v>Écosse</v>
      </c>
      <c r="Y7" s="6">
        <f t="shared" ref="Y7:Y11" ca="1" si="13">SUMIF($F$5:$L$27,X7,$L$5:$L$27)</f>
        <v>0</v>
      </c>
      <c r="AC7" s="1" t="s">
        <v>27</v>
      </c>
      <c r="AD7" s="93" t="s">
        <v>9</v>
      </c>
    </row>
    <row r="8" spans="1:30" ht="7.8" customHeight="1" x14ac:dyDescent="0.25">
      <c r="A8" s="30"/>
      <c r="B8" s="30"/>
      <c r="C8" s="30"/>
      <c r="D8" s="97"/>
      <c r="E8" s="97"/>
      <c r="F8" s="15"/>
      <c r="G8" s="24"/>
      <c r="H8" s="16"/>
      <c r="I8" s="16"/>
      <c r="J8" s="24"/>
      <c r="K8" s="17"/>
      <c r="L8" s="46">
        <f t="shared" si="8"/>
        <v>0</v>
      </c>
      <c r="M8" s="46">
        <f t="shared" si="9"/>
        <v>0</v>
      </c>
      <c r="O8" s="6" t="str">
        <f t="shared" si="0"/>
        <v/>
      </c>
      <c r="P8" s="6" t="str">
        <f t="shared" si="1"/>
        <v/>
      </c>
      <c r="Q8" s="6" t="str">
        <f t="shared" si="2"/>
        <v>-</v>
      </c>
      <c r="R8" s="6" t="str">
        <f t="shared" si="3"/>
        <v>-</v>
      </c>
      <c r="S8" s="6" t="str">
        <f t="shared" si="4"/>
        <v/>
      </c>
      <c r="T8" s="6" t="str">
        <f t="shared" si="5"/>
        <v/>
      </c>
      <c r="U8" s="6" t="str">
        <f t="shared" si="6"/>
        <v/>
      </c>
      <c r="V8" s="6" t="str">
        <f t="shared" si="10"/>
        <v>France</v>
      </c>
      <c r="W8" s="6">
        <f t="shared" ca="1" si="11"/>
        <v>0</v>
      </c>
      <c r="X8" s="6" t="str">
        <f t="shared" si="12"/>
        <v>France</v>
      </c>
      <c r="Y8" s="6">
        <f t="shared" ca="1" si="13"/>
        <v>0</v>
      </c>
      <c r="AC8" s="1" t="s">
        <v>33</v>
      </c>
      <c r="AD8" s="93" t="s">
        <v>11</v>
      </c>
    </row>
    <row r="9" spans="1:30" ht="17.350000000000001" customHeight="1" x14ac:dyDescent="0.25">
      <c r="A9" s="4" t="s">
        <v>7</v>
      </c>
      <c r="B9" s="32"/>
      <c r="C9" s="32"/>
      <c r="D9" s="97"/>
      <c r="E9" s="97"/>
      <c r="F9" s="18"/>
      <c r="G9" s="25"/>
      <c r="H9" s="19"/>
      <c r="I9" s="19"/>
      <c r="J9" s="25"/>
      <c r="K9" s="20"/>
      <c r="L9" s="46">
        <f t="shared" si="8"/>
        <v>0</v>
      </c>
      <c r="M9" s="46">
        <f t="shared" si="9"/>
        <v>0</v>
      </c>
      <c r="O9" s="6" t="str">
        <f t="shared" si="0"/>
        <v/>
      </c>
      <c r="P9" s="6" t="str">
        <f t="shared" si="1"/>
        <v/>
      </c>
      <c r="Q9" s="6" t="str">
        <f t="shared" si="2"/>
        <v>-</v>
      </c>
      <c r="R9" s="6" t="str">
        <f t="shared" si="3"/>
        <v>-</v>
      </c>
      <c r="S9" s="6" t="str">
        <f t="shared" si="4"/>
        <v/>
      </c>
      <c r="T9" s="6" t="str">
        <f t="shared" si="5"/>
        <v/>
      </c>
      <c r="U9" s="6" t="str">
        <f t="shared" si="6"/>
        <v/>
      </c>
      <c r="V9" s="6" t="str">
        <f t="shared" si="10"/>
        <v>Irlande</v>
      </c>
      <c r="W9" s="6">
        <f t="shared" ca="1" si="11"/>
        <v>0</v>
      </c>
      <c r="X9" s="6" t="str">
        <f t="shared" si="12"/>
        <v>Irlande</v>
      </c>
      <c r="Y9" s="6">
        <f t="shared" ca="1" si="13"/>
        <v>0</v>
      </c>
      <c r="AC9" s="1" t="s">
        <v>36</v>
      </c>
      <c r="AD9" s="93" t="s">
        <v>2</v>
      </c>
    </row>
    <row r="10" spans="1:30" ht="17.350000000000001" customHeight="1" x14ac:dyDescent="0.25">
      <c r="A10" s="26" t="s">
        <v>89</v>
      </c>
      <c r="B10" s="26"/>
      <c r="C10" s="26"/>
      <c r="D10" s="94" t="str">
        <f t="shared" ref="D10:D12" si="14">VLOOKUP(F10,$AC$5:$AD$10,2,0)</f>
        <v>Murrayfield Stadium, Édimbourg</v>
      </c>
      <c r="E10" s="95"/>
      <c r="F10" s="53" t="s">
        <v>33</v>
      </c>
      <c r="G10" s="33"/>
      <c r="H10" s="34"/>
      <c r="I10" s="35"/>
      <c r="J10" s="36"/>
      <c r="K10" s="54" t="s">
        <v>34</v>
      </c>
      <c r="L10" s="46">
        <f t="shared" si="8"/>
        <v>0</v>
      </c>
      <c r="M10" s="46">
        <f t="shared" si="9"/>
        <v>0</v>
      </c>
      <c r="O10" s="6" t="str">
        <f t="shared" si="0"/>
        <v>-</v>
      </c>
      <c r="P10" s="6" t="str">
        <f t="shared" si="1"/>
        <v>-</v>
      </c>
      <c r="Q10" s="6" t="str">
        <f t="shared" si="2"/>
        <v>-</v>
      </c>
      <c r="R10" s="6" t="str">
        <f t="shared" si="3"/>
        <v>-</v>
      </c>
      <c r="S10" s="6" t="str">
        <f t="shared" si="4"/>
        <v/>
      </c>
      <c r="T10" s="6" t="str">
        <f t="shared" si="5"/>
        <v/>
      </c>
      <c r="U10" s="6" t="str">
        <f t="shared" si="6"/>
        <v/>
      </c>
      <c r="V10" s="6" t="str">
        <f t="shared" si="10"/>
        <v>Italie</v>
      </c>
      <c r="W10" s="6">
        <f t="shared" ca="1" si="11"/>
        <v>0</v>
      </c>
      <c r="X10" s="6" t="str">
        <f t="shared" si="12"/>
        <v>Italie</v>
      </c>
      <c r="Y10" s="6">
        <f t="shared" ca="1" si="13"/>
        <v>0</v>
      </c>
      <c r="AC10" s="1" t="s">
        <v>35</v>
      </c>
      <c r="AD10" s="93" t="s">
        <v>6</v>
      </c>
    </row>
    <row r="11" spans="1:30" ht="17.350000000000001" customHeight="1" x14ac:dyDescent="0.25">
      <c r="A11" s="28" t="s">
        <v>90</v>
      </c>
      <c r="B11" s="28"/>
      <c r="C11" s="28"/>
      <c r="D11" s="94" t="str">
        <f t="shared" si="14"/>
        <v>Stade de Twickenham, Londres</v>
      </c>
      <c r="E11" s="96"/>
      <c r="F11" s="53" t="s">
        <v>32</v>
      </c>
      <c r="G11" s="33"/>
      <c r="H11" s="34"/>
      <c r="I11" s="35"/>
      <c r="J11" s="36"/>
      <c r="K11" s="54" t="s">
        <v>36</v>
      </c>
      <c r="L11" s="46">
        <f t="shared" si="8"/>
        <v>0</v>
      </c>
      <c r="M11" s="46">
        <f t="shared" si="9"/>
        <v>0</v>
      </c>
      <c r="O11" s="6" t="str">
        <f t="shared" si="0"/>
        <v>-</v>
      </c>
      <c r="P11" s="6" t="str">
        <f t="shared" si="1"/>
        <v>-</v>
      </c>
      <c r="Q11" s="6" t="str">
        <f t="shared" si="2"/>
        <v>-</v>
      </c>
      <c r="R11" s="6" t="str">
        <f t="shared" si="3"/>
        <v>-</v>
      </c>
      <c r="S11" s="6" t="str">
        <f t="shared" si="4"/>
        <v/>
      </c>
      <c r="T11" s="6" t="str">
        <f t="shared" si="5"/>
        <v/>
      </c>
      <c r="U11" s="6" t="str">
        <f t="shared" si="6"/>
        <v/>
      </c>
      <c r="V11" s="6" t="str">
        <f t="shared" si="10"/>
        <v>Pays de Galles</v>
      </c>
      <c r="W11" s="6">
        <f t="shared" ca="1" si="11"/>
        <v>0</v>
      </c>
      <c r="X11" s="6" t="str">
        <f t="shared" si="12"/>
        <v>Pays de Galles</v>
      </c>
      <c r="Y11" s="6">
        <f t="shared" ca="1" si="13"/>
        <v>0</v>
      </c>
    </row>
    <row r="12" spans="1:30" ht="17.350000000000001" customHeight="1" x14ac:dyDescent="0.25">
      <c r="A12" s="28" t="s">
        <v>97</v>
      </c>
      <c r="B12" s="28"/>
      <c r="C12" s="28"/>
      <c r="D12" s="94" t="str">
        <f t="shared" si="14"/>
        <v>Aviva Stadium, Dublin</v>
      </c>
      <c r="E12" s="96"/>
      <c r="F12" s="53" t="s">
        <v>27</v>
      </c>
      <c r="G12" s="33"/>
      <c r="H12" s="34"/>
      <c r="I12" s="35"/>
      <c r="J12" s="36"/>
      <c r="K12" s="54" t="s">
        <v>35</v>
      </c>
      <c r="L12" s="46">
        <f t="shared" si="8"/>
        <v>0</v>
      </c>
      <c r="M12" s="46">
        <f t="shared" si="9"/>
        <v>0</v>
      </c>
      <c r="O12" s="6" t="str">
        <f t="shared" si="0"/>
        <v>-</v>
      </c>
      <c r="P12" s="6" t="str">
        <f t="shared" si="1"/>
        <v>-</v>
      </c>
      <c r="Q12" s="6" t="str">
        <f t="shared" si="2"/>
        <v>-</v>
      </c>
      <c r="R12" s="6" t="str">
        <f t="shared" si="3"/>
        <v>-</v>
      </c>
      <c r="S12" s="6" t="str">
        <f t="shared" si="4"/>
        <v/>
      </c>
      <c r="T12" s="6" t="str">
        <f t="shared" si="5"/>
        <v/>
      </c>
      <c r="U12" s="6" t="str">
        <f t="shared" si="6"/>
        <v/>
      </c>
      <c r="V12" s="4" t="s">
        <v>68</v>
      </c>
      <c r="X12" s="4" t="s">
        <v>68</v>
      </c>
    </row>
    <row r="13" spans="1:30" ht="7.8" customHeight="1" x14ac:dyDescent="0.25">
      <c r="A13" s="30"/>
      <c r="B13" s="30"/>
      <c r="C13" s="30"/>
      <c r="D13" s="97"/>
      <c r="E13" s="97"/>
      <c r="F13" s="15"/>
      <c r="G13" s="24"/>
      <c r="H13" s="16"/>
      <c r="I13" s="16"/>
      <c r="J13" s="24"/>
      <c r="K13" s="17"/>
      <c r="L13" s="46">
        <f t="shared" si="8"/>
        <v>0</v>
      </c>
      <c r="M13" s="46">
        <f t="shared" si="9"/>
        <v>0</v>
      </c>
      <c r="O13" s="6" t="str">
        <f t="shared" si="0"/>
        <v/>
      </c>
      <c r="P13" s="6" t="str">
        <f t="shared" si="1"/>
        <v/>
      </c>
      <c r="Q13" s="6" t="str">
        <f t="shared" si="2"/>
        <v>-</v>
      </c>
      <c r="R13" s="6" t="str">
        <f t="shared" si="3"/>
        <v>-</v>
      </c>
      <c r="S13" s="6" t="str">
        <f t="shared" si="4"/>
        <v/>
      </c>
      <c r="T13" s="6" t="str">
        <f t="shared" si="5"/>
        <v/>
      </c>
      <c r="U13" s="6" t="str">
        <f t="shared" si="6"/>
        <v/>
      </c>
      <c r="V13" s="6" t="str">
        <f>V6</f>
        <v>Angleterre</v>
      </c>
      <c r="W13" s="6">
        <f ca="1">SUMIF($J$5:$K$27,V13,$K$5:$K$27)</f>
        <v>0</v>
      </c>
      <c r="X13" s="6" t="str">
        <f>V13</f>
        <v>Angleterre</v>
      </c>
      <c r="Y13" s="6">
        <f ca="1">SUMIF($K$5:$M$27,X13,$M$5:$M$27)</f>
        <v>0</v>
      </c>
    </row>
    <row r="14" spans="1:30" ht="17.350000000000001" customHeight="1" x14ac:dyDescent="0.25">
      <c r="A14" s="4" t="s">
        <v>13</v>
      </c>
      <c r="B14" s="32"/>
      <c r="C14" s="32"/>
      <c r="D14" s="97"/>
      <c r="E14" s="97"/>
      <c r="F14" s="18"/>
      <c r="G14" s="25"/>
      <c r="H14" s="19"/>
      <c r="I14" s="19"/>
      <c r="J14" s="25"/>
      <c r="K14" s="20"/>
      <c r="L14" s="46">
        <f t="shared" si="8"/>
        <v>0</v>
      </c>
      <c r="M14" s="46">
        <f t="shared" si="9"/>
        <v>0</v>
      </c>
      <c r="O14" s="6" t="str">
        <f t="shared" si="0"/>
        <v/>
      </c>
      <c r="P14" s="6" t="str">
        <f t="shared" si="1"/>
        <v/>
      </c>
      <c r="Q14" s="6" t="str">
        <f t="shared" si="2"/>
        <v>-</v>
      </c>
      <c r="R14" s="6" t="str">
        <f t="shared" si="3"/>
        <v>-</v>
      </c>
      <c r="S14" s="6" t="str">
        <f t="shared" si="4"/>
        <v/>
      </c>
      <c r="T14" s="6" t="str">
        <f t="shared" si="5"/>
        <v/>
      </c>
      <c r="U14" s="6" t="str">
        <f t="shared" si="6"/>
        <v/>
      </c>
      <c r="V14" s="6" t="str">
        <f t="shared" ref="V14:X18" si="15">V7</f>
        <v>Écosse</v>
      </c>
      <c r="W14" s="6">
        <f t="shared" ref="W14:W18" ca="1" si="16">SUMIF($J$5:$K$27,V14,$K$5:$K$27)</f>
        <v>0</v>
      </c>
      <c r="X14" s="6" t="str">
        <f t="shared" si="15"/>
        <v>Écosse</v>
      </c>
      <c r="Y14" s="6">
        <f t="shared" ref="Y14:Y18" ca="1" si="17">SUMIF($K$5:$M$27,X14,$M$5:$M$27)</f>
        <v>0</v>
      </c>
    </row>
    <row r="15" spans="1:30" ht="17.350000000000001" customHeight="1" x14ac:dyDescent="0.25">
      <c r="A15" s="26" t="s">
        <v>91</v>
      </c>
      <c r="B15" s="26"/>
      <c r="C15" s="26"/>
      <c r="D15" s="94" t="str">
        <f t="shared" ref="D15:D17" si="18">VLOOKUP(F15,$AC$5:$AD$10,2,0)</f>
        <v>Aviva Stadium, Dublin</v>
      </c>
      <c r="E15" s="95"/>
      <c r="F15" s="53" t="s">
        <v>27</v>
      </c>
      <c r="G15" s="33"/>
      <c r="H15" s="34"/>
      <c r="I15" s="35"/>
      <c r="J15" s="36"/>
      <c r="K15" s="54" t="s">
        <v>36</v>
      </c>
      <c r="L15" s="46">
        <f t="shared" si="8"/>
        <v>0</v>
      </c>
      <c r="M15" s="46">
        <f t="shared" si="9"/>
        <v>0</v>
      </c>
      <c r="O15" s="6" t="str">
        <f t="shared" si="0"/>
        <v>-</v>
      </c>
      <c r="P15" s="6" t="str">
        <f t="shared" si="1"/>
        <v>-</v>
      </c>
      <c r="Q15" s="6" t="str">
        <f t="shared" si="2"/>
        <v>-</v>
      </c>
      <c r="R15" s="6" t="str">
        <f t="shared" si="3"/>
        <v>-</v>
      </c>
      <c r="S15" s="6" t="str">
        <f t="shared" si="4"/>
        <v/>
      </c>
      <c r="T15" s="6" t="str">
        <f t="shared" si="5"/>
        <v/>
      </c>
      <c r="U15" s="6" t="str">
        <f t="shared" si="6"/>
        <v/>
      </c>
      <c r="V15" s="6" t="str">
        <f t="shared" si="15"/>
        <v>France</v>
      </c>
      <c r="W15" s="6">
        <f t="shared" ca="1" si="16"/>
        <v>0</v>
      </c>
      <c r="X15" s="6" t="str">
        <f t="shared" si="15"/>
        <v>France</v>
      </c>
      <c r="Y15" s="6">
        <f t="shared" ca="1" si="17"/>
        <v>0</v>
      </c>
    </row>
    <row r="16" spans="1:30" ht="17.350000000000001" customHeight="1" x14ac:dyDescent="0.25">
      <c r="A16" s="28" t="s">
        <v>92</v>
      </c>
      <c r="B16" s="28"/>
      <c r="C16" s="28"/>
      <c r="D16" s="94" t="str">
        <f t="shared" si="18"/>
        <v>Murrayfield Stadium, Édimbourg</v>
      </c>
      <c r="E16" s="96"/>
      <c r="F16" s="53" t="s">
        <v>33</v>
      </c>
      <c r="G16" s="33"/>
      <c r="H16" s="34"/>
      <c r="I16" s="35"/>
      <c r="J16" s="36"/>
      <c r="K16" s="54" t="s">
        <v>32</v>
      </c>
      <c r="L16" s="46">
        <f t="shared" si="8"/>
        <v>0</v>
      </c>
      <c r="M16" s="46">
        <f t="shared" si="9"/>
        <v>0</v>
      </c>
      <c r="O16" s="6" t="str">
        <f t="shared" si="0"/>
        <v>-</v>
      </c>
      <c r="P16" s="6" t="str">
        <f t="shared" si="1"/>
        <v>-</v>
      </c>
      <c r="Q16" s="6" t="str">
        <f t="shared" si="2"/>
        <v>-</v>
      </c>
      <c r="R16" s="6" t="str">
        <f t="shared" si="3"/>
        <v>-</v>
      </c>
      <c r="S16" s="6" t="str">
        <f t="shared" si="4"/>
        <v/>
      </c>
      <c r="T16" s="6" t="str">
        <f t="shared" si="5"/>
        <v/>
      </c>
      <c r="U16" s="6" t="str">
        <f t="shared" si="6"/>
        <v/>
      </c>
      <c r="V16" s="6" t="str">
        <f t="shared" si="15"/>
        <v>Irlande</v>
      </c>
      <c r="W16" s="6">
        <f t="shared" ca="1" si="16"/>
        <v>0</v>
      </c>
      <c r="X16" s="6" t="str">
        <f t="shared" si="15"/>
        <v>Irlande</v>
      </c>
      <c r="Y16" s="6">
        <f t="shared" ca="1" si="17"/>
        <v>0</v>
      </c>
    </row>
    <row r="17" spans="1:30" ht="17.350000000000001" customHeight="1" x14ac:dyDescent="0.25">
      <c r="A17" s="28" t="s">
        <v>98</v>
      </c>
      <c r="B17" s="28"/>
      <c r="C17" s="28"/>
      <c r="D17" s="94" t="str">
        <f t="shared" si="18"/>
        <v>Stade de France, Saint-Denis</v>
      </c>
      <c r="E17" s="96"/>
      <c r="F17" s="53" t="s">
        <v>34</v>
      </c>
      <c r="G17" s="33"/>
      <c r="H17" s="34"/>
      <c r="I17" s="35"/>
      <c r="J17" s="36"/>
      <c r="K17" s="54" t="s">
        <v>35</v>
      </c>
      <c r="L17" s="46">
        <f t="shared" si="8"/>
        <v>0</v>
      </c>
      <c r="M17" s="46">
        <f t="shared" si="9"/>
        <v>0</v>
      </c>
      <c r="O17" s="6" t="str">
        <f t="shared" si="0"/>
        <v>-</v>
      </c>
      <c r="P17" s="6" t="str">
        <f t="shared" si="1"/>
        <v>-</v>
      </c>
      <c r="Q17" s="6" t="str">
        <f t="shared" si="2"/>
        <v>-</v>
      </c>
      <c r="R17" s="6" t="str">
        <f t="shared" si="3"/>
        <v>-</v>
      </c>
      <c r="S17" s="6" t="str">
        <f t="shared" si="4"/>
        <v/>
      </c>
      <c r="T17" s="6" t="str">
        <f t="shared" si="5"/>
        <v/>
      </c>
      <c r="U17" s="6" t="str">
        <f t="shared" si="6"/>
        <v/>
      </c>
      <c r="V17" s="6" t="str">
        <f t="shared" si="15"/>
        <v>Italie</v>
      </c>
      <c r="W17" s="6">
        <f t="shared" ca="1" si="16"/>
        <v>0</v>
      </c>
      <c r="X17" s="6" t="str">
        <f t="shared" si="15"/>
        <v>Italie</v>
      </c>
      <c r="Y17" s="6">
        <f t="shared" ca="1" si="17"/>
        <v>0</v>
      </c>
    </row>
    <row r="18" spans="1:30" ht="7.8" customHeight="1" x14ac:dyDescent="0.25">
      <c r="A18" s="30"/>
      <c r="B18" s="30"/>
      <c r="C18" s="30"/>
      <c r="D18" s="97"/>
      <c r="E18" s="97"/>
      <c r="F18" s="15"/>
      <c r="G18" s="24"/>
      <c r="H18" s="16"/>
      <c r="I18" s="16"/>
      <c r="J18" s="24"/>
      <c r="K18" s="17"/>
      <c r="L18" s="46">
        <f t="shared" si="8"/>
        <v>0</v>
      </c>
      <c r="M18" s="46">
        <f t="shared" si="9"/>
        <v>0</v>
      </c>
      <c r="O18" s="6" t="str">
        <f t="shared" si="0"/>
        <v/>
      </c>
      <c r="P18" s="6" t="str">
        <f t="shared" si="1"/>
        <v/>
      </c>
      <c r="Q18" s="6" t="str">
        <f t="shared" si="2"/>
        <v>-</v>
      </c>
      <c r="R18" s="6" t="str">
        <f t="shared" si="3"/>
        <v>-</v>
      </c>
      <c r="S18" s="6" t="str">
        <f t="shared" si="4"/>
        <v/>
      </c>
      <c r="T18" s="6" t="str">
        <f t="shared" si="5"/>
        <v/>
      </c>
      <c r="U18" s="6" t="str">
        <f t="shared" si="6"/>
        <v/>
      </c>
      <c r="V18" s="6" t="str">
        <f t="shared" si="15"/>
        <v>Pays de Galles</v>
      </c>
      <c r="W18" s="6">
        <f t="shared" ca="1" si="16"/>
        <v>0</v>
      </c>
      <c r="X18" s="6" t="str">
        <f t="shared" si="15"/>
        <v>Pays de Galles</v>
      </c>
      <c r="Y18" s="6">
        <f t="shared" ca="1" si="17"/>
        <v>0</v>
      </c>
    </row>
    <row r="19" spans="1:30" ht="17.350000000000001" customHeight="1" x14ac:dyDescent="0.25">
      <c r="A19" s="4" t="s">
        <v>18</v>
      </c>
      <c r="B19" s="32"/>
      <c r="C19" s="32"/>
      <c r="D19" s="97"/>
      <c r="E19" s="97"/>
      <c r="F19" s="18"/>
      <c r="G19" s="25"/>
      <c r="H19" s="19"/>
      <c r="I19" s="19"/>
      <c r="J19" s="25"/>
      <c r="K19" s="20"/>
      <c r="L19" s="46">
        <f t="shared" si="8"/>
        <v>0</v>
      </c>
      <c r="M19" s="46">
        <f t="shared" si="9"/>
        <v>0</v>
      </c>
      <c r="O19" s="6" t="str">
        <f t="shared" si="0"/>
        <v/>
      </c>
      <c r="P19" s="6" t="str">
        <f t="shared" si="1"/>
        <v/>
      </c>
      <c r="Q19" s="6" t="str">
        <f t="shared" si="2"/>
        <v>-</v>
      </c>
      <c r="R19" s="6" t="str">
        <f t="shared" si="3"/>
        <v>-</v>
      </c>
      <c r="S19" s="6" t="str">
        <f t="shared" si="4"/>
        <v/>
      </c>
      <c r="T19" s="6" t="str">
        <f t="shared" si="5"/>
        <v/>
      </c>
      <c r="U19" s="6" t="str">
        <f t="shared" si="6"/>
        <v/>
      </c>
      <c r="V19" s="45" t="s">
        <v>69</v>
      </c>
      <c r="W19" s="12"/>
      <c r="X19" s="45" t="s">
        <v>69</v>
      </c>
      <c r="Y19" s="12"/>
    </row>
    <row r="20" spans="1:30" ht="17.350000000000001" customHeight="1" x14ac:dyDescent="0.25">
      <c r="A20" s="26" t="s">
        <v>93</v>
      </c>
      <c r="B20" s="26"/>
      <c r="C20" s="26"/>
      <c r="D20" s="94" t="str">
        <f t="shared" ref="D20:D22" si="19">VLOOKUP(F20,$AC$5:$AD$10,2,0)</f>
        <v>Stade olympique, Rome</v>
      </c>
      <c r="E20" s="95"/>
      <c r="F20" s="53" t="s">
        <v>35</v>
      </c>
      <c r="G20" s="33"/>
      <c r="H20" s="34"/>
      <c r="I20" s="35"/>
      <c r="J20" s="36"/>
      <c r="K20" s="54" t="s">
        <v>33</v>
      </c>
      <c r="L20" s="46">
        <f t="shared" si="8"/>
        <v>0</v>
      </c>
      <c r="M20" s="46">
        <f t="shared" si="9"/>
        <v>0</v>
      </c>
      <c r="O20" s="6" t="str">
        <f t="shared" si="0"/>
        <v>-</v>
      </c>
      <c r="P20" s="6" t="str">
        <f t="shared" si="1"/>
        <v>-</v>
      </c>
      <c r="Q20" s="6" t="str">
        <f t="shared" si="2"/>
        <v>-</v>
      </c>
      <c r="R20" s="6" t="str">
        <f t="shared" si="3"/>
        <v>-</v>
      </c>
      <c r="S20" s="6" t="str">
        <f t="shared" si="4"/>
        <v/>
      </c>
      <c r="T20" s="6" t="str">
        <f t="shared" si="5"/>
        <v/>
      </c>
      <c r="U20" s="6" t="str">
        <f t="shared" si="6"/>
        <v/>
      </c>
      <c r="V20" s="10" t="str">
        <f>V13</f>
        <v>Angleterre</v>
      </c>
      <c r="W20" s="10">
        <f ca="1">W6+W13</f>
        <v>0</v>
      </c>
      <c r="X20" s="10" t="str">
        <f>X13</f>
        <v>Angleterre</v>
      </c>
      <c r="Y20" s="10">
        <f ca="1">Y6+Y13</f>
        <v>0</v>
      </c>
    </row>
    <row r="21" spans="1:30" ht="17.350000000000001" customHeight="1" x14ac:dyDescent="0.25">
      <c r="A21" s="28" t="s">
        <v>94</v>
      </c>
      <c r="B21" s="28"/>
      <c r="C21" s="28"/>
      <c r="D21" s="94" t="str">
        <f t="shared" si="19"/>
        <v>Stade de Twickenham, Londres</v>
      </c>
      <c r="E21" s="96"/>
      <c r="F21" s="53" t="s">
        <v>32</v>
      </c>
      <c r="G21" s="33"/>
      <c r="H21" s="34"/>
      <c r="I21" s="35"/>
      <c r="J21" s="36"/>
      <c r="K21" s="54" t="s">
        <v>27</v>
      </c>
      <c r="L21" s="46">
        <f t="shared" si="8"/>
        <v>0</v>
      </c>
      <c r="M21" s="46">
        <f t="shared" si="9"/>
        <v>0</v>
      </c>
      <c r="O21" s="6" t="str">
        <f t="shared" si="0"/>
        <v>-</v>
      </c>
      <c r="P21" s="6" t="str">
        <f t="shared" si="1"/>
        <v>-</v>
      </c>
      <c r="Q21" s="6" t="str">
        <f t="shared" si="2"/>
        <v>-</v>
      </c>
      <c r="R21" s="6" t="str">
        <f t="shared" si="3"/>
        <v>-</v>
      </c>
      <c r="S21" s="6" t="str">
        <f t="shared" si="4"/>
        <v/>
      </c>
      <c r="T21" s="6" t="str">
        <f t="shared" si="5"/>
        <v/>
      </c>
      <c r="U21" s="6" t="str">
        <f t="shared" si="6"/>
        <v/>
      </c>
      <c r="V21" s="10" t="str">
        <f t="shared" ref="V21:X25" si="20">V14</f>
        <v>Écosse</v>
      </c>
      <c r="W21" s="10">
        <f t="shared" ref="W21:Y24" ca="1" si="21">W7+W14</f>
        <v>0</v>
      </c>
      <c r="X21" s="10" t="str">
        <f t="shared" si="20"/>
        <v>Écosse</v>
      </c>
      <c r="Y21" s="10">
        <f t="shared" ca="1" si="21"/>
        <v>0</v>
      </c>
    </row>
    <row r="22" spans="1:30" ht="17.350000000000001" customHeight="1" x14ac:dyDescent="0.25">
      <c r="A22" s="28" t="s">
        <v>99</v>
      </c>
      <c r="B22" s="28"/>
      <c r="C22" s="28"/>
      <c r="D22" s="94" t="str">
        <f t="shared" si="19"/>
        <v>Millennium Stadium, Cardiff</v>
      </c>
      <c r="E22" s="96"/>
      <c r="F22" s="53" t="s">
        <v>36</v>
      </c>
      <c r="G22" s="33"/>
      <c r="H22" s="34"/>
      <c r="I22" s="35"/>
      <c r="J22" s="36"/>
      <c r="K22" s="54" t="s">
        <v>34</v>
      </c>
      <c r="L22" s="46">
        <f t="shared" si="8"/>
        <v>0</v>
      </c>
      <c r="M22" s="46">
        <f t="shared" si="9"/>
        <v>0</v>
      </c>
      <c r="O22" s="6" t="str">
        <f t="shared" si="0"/>
        <v>-</v>
      </c>
      <c r="P22" s="6" t="str">
        <f t="shared" si="1"/>
        <v>-</v>
      </c>
      <c r="Q22" s="6" t="str">
        <f t="shared" si="2"/>
        <v>-</v>
      </c>
      <c r="R22" s="6" t="str">
        <f t="shared" si="3"/>
        <v>-</v>
      </c>
      <c r="S22" s="6" t="str">
        <f t="shared" si="4"/>
        <v/>
      </c>
      <c r="T22" s="6" t="str">
        <f t="shared" si="5"/>
        <v/>
      </c>
      <c r="U22" s="6" t="str">
        <f t="shared" si="6"/>
        <v/>
      </c>
      <c r="V22" s="10" t="str">
        <f t="shared" si="20"/>
        <v>France</v>
      </c>
      <c r="W22" s="10">
        <f t="shared" ca="1" si="21"/>
        <v>0</v>
      </c>
      <c r="X22" s="10" t="str">
        <f t="shared" si="20"/>
        <v>France</v>
      </c>
      <c r="Y22" s="10">
        <f t="shared" ca="1" si="21"/>
        <v>0</v>
      </c>
    </row>
    <row r="23" spans="1:30" ht="7.8" customHeight="1" x14ac:dyDescent="0.25">
      <c r="A23" s="30"/>
      <c r="B23" s="30"/>
      <c r="C23" s="30"/>
      <c r="D23" s="97"/>
      <c r="E23" s="97"/>
      <c r="F23" s="15"/>
      <c r="G23" s="24"/>
      <c r="H23" s="16"/>
      <c r="I23" s="16"/>
      <c r="J23" s="24"/>
      <c r="K23" s="17"/>
      <c r="L23" s="46">
        <f t="shared" si="8"/>
        <v>0</v>
      </c>
      <c r="M23" s="46">
        <f t="shared" si="9"/>
        <v>0</v>
      </c>
      <c r="O23" s="6" t="str">
        <f t="shared" si="0"/>
        <v/>
      </c>
      <c r="P23" s="6" t="str">
        <f t="shared" si="1"/>
        <v/>
      </c>
      <c r="Q23" s="6" t="str">
        <f t="shared" si="2"/>
        <v>-</v>
      </c>
      <c r="R23" s="6" t="str">
        <f t="shared" si="3"/>
        <v>-</v>
      </c>
      <c r="S23" s="6" t="str">
        <f t="shared" si="4"/>
        <v/>
      </c>
      <c r="T23" s="6" t="str">
        <f t="shared" si="5"/>
        <v/>
      </c>
      <c r="U23" s="6" t="str">
        <f t="shared" si="6"/>
        <v/>
      </c>
      <c r="V23" s="10" t="str">
        <f t="shared" si="20"/>
        <v>Irlande</v>
      </c>
      <c r="W23" s="10">
        <f t="shared" ca="1" si="21"/>
        <v>0</v>
      </c>
      <c r="X23" s="10" t="str">
        <f t="shared" si="20"/>
        <v>Irlande</v>
      </c>
      <c r="Y23" s="10">
        <f t="shared" ca="1" si="21"/>
        <v>0</v>
      </c>
    </row>
    <row r="24" spans="1:30" ht="17.350000000000001" customHeight="1" x14ac:dyDescent="0.25">
      <c r="A24" s="4" t="s">
        <v>23</v>
      </c>
      <c r="B24" s="32"/>
      <c r="C24" s="32"/>
      <c r="D24" s="97"/>
      <c r="E24" s="97"/>
      <c r="F24" s="18"/>
      <c r="G24" s="25"/>
      <c r="H24" s="19"/>
      <c r="I24" s="19"/>
      <c r="J24" s="25"/>
      <c r="K24" s="20"/>
      <c r="L24" s="46">
        <f t="shared" si="8"/>
        <v>0</v>
      </c>
      <c r="M24" s="46">
        <f t="shared" si="9"/>
        <v>0</v>
      </c>
      <c r="O24" s="6" t="str">
        <f t="shared" si="0"/>
        <v/>
      </c>
      <c r="P24" s="6" t="str">
        <f t="shared" si="1"/>
        <v/>
      </c>
      <c r="Q24" s="6" t="str">
        <f t="shared" si="2"/>
        <v>-</v>
      </c>
      <c r="R24" s="6" t="str">
        <f t="shared" si="3"/>
        <v>-</v>
      </c>
      <c r="S24" s="6" t="str">
        <f t="shared" si="4"/>
        <v/>
      </c>
      <c r="T24" s="6" t="str">
        <f t="shared" si="5"/>
        <v/>
      </c>
      <c r="U24" s="6" t="str">
        <f t="shared" si="6"/>
        <v/>
      </c>
      <c r="V24" s="10" t="str">
        <f t="shared" si="20"/>
        <v>Italie</v>
      </c>
      <c r="W24" s="10">
        <f t="shared" ca="1" si="21"/>
        <v>0</v>
      </c>
      <c r="X24" s="10" t="str">
        <f t="shared" si="20"/>
        <v>Italie</v>
      </c>
      <c r="Y24" s="10">
        <f t="shared" ca="1" si="21"/>
        <v>0</v>
      </c>
    </row>
    <row r="25" spans="1:30" ht="17.350000000000001" customHeight="1" x14ac:dyDescent="0.25">
      <c r="A25" s="26" t="s">
        <v>95</v>
      </c>
      <c r="B25" s="26"/>
      <c r="C25" s="26"/>
      <c r="D25" s="94" t="str">
        <f t="shared" ref="D25:D27" si="22">VLOOKUP(F25,$AC$5:$AD$10,2,0)</f>
        <v>Millennium Stadium, Cardiff</v>
      </c>
      <c r="E25" s="95"/>
      <c r="F25" s="53" t="s">
        <v>36</v>
      </c>
      <c r="G25" s="33"/>
      <c r="H25" s="34"/>
      <c r="I25" s="35"/>
      <c r="J25" s="36"/>
      <c r="K25" s="54" t="s">
        <v>35</v>
      </c>
      <c r="L25" s="46">
        <f t="shared" si="8"/>
        <v>0</v>
      </c>
      <c r="M25" s="46">
        <f t="shared" si="9"/>
        <v>0</v>
      </c>
      <c r="O25" s="6" t="str">
        <f t="shared" si="0"/>
        <v>-</v>
      </c>
      <c r="P25" s="6" t="str">
        <f t="shared" si="1"/>
        <v>-</v>
      </c>
      <c r="Q25" s="6" t="str">
        <f t="shared" si="2"/>
        <v>-</v>
      </c>
      <c r="R25" s="6" t="str">
        <f t="shared" si="3"/>
        <v>-</v>
      </c>
      <c r="S25" s="6" t="str">
        <f t="shared" si="4"/>
        <v/>
      </c>
      <c r="T25" s="6" t="str">
        <f t="shared" si="5"/>
        <v/>
      </c>
      <c r="U25" s="6" t="str">
        <f t="shared" si="6"/>
        <v/>
      </c>
      <c r="V25" s="10" t="str">
        <f t="shared" si="20"/>
        <v>Pays de Galles</v>
      </c>
      <c r="W25" s="10">
        <f ca="1">W11+W18</f>
        <v>0</v>
      </c>
      <c r="X25" s="10" t="str">
        <f t="shared" si="20"/>
        <v>Pays de Galles</v>
      </c>
      <c r="Y25" s="10">
        <f ca="1">Y11+Y18</f>
        <v>0</v>
      </c>
    </row>
    <row r="26" spans="1:30" ht="17.350000000000001" customHeight="1" x14ac:dyDescent="0.25">
      <c r="A26" s="28" t="s">
        <v>96</v>
      </c>
      <c r="B26" s="28"/>
      <c r="C26" s="28"/>
      <c r="D26" s="94" t="str">
        <f t="shared" si="22"/>
        <v>Aviva Stadium, Dublin</v>
      </c>
      <c r="E26" s="96"/>
      <c r="F26" s="53" t="s">
        <v>27</v>
      </c>
      <c r="G26" s="33"/>
      <c r="H26" s="34"/>
      <c r="I26" s="35"/>
      <c r="J26" s="36"/>
      <c r="K26" s="54" t="s">
        <v>33</v>
      </c>
      <c r="L26" s="46">
        <f t="shared" si="8"/>
        <v>0</v>
      </c>
      <c r="M26" s="46">
        <f t="shared" si="9"/>
        <v>0</v>
      </c>
      <c r="O26" s="6" t="str">
        <f t="shared" si="0"/>
        <v>-</v>
      </c>
      <c r="P26" s="6" t="str">
        <f t="shared" si="1"/>
        <v>-</v>
      </c>
      <c r="Q26" s="6" t="str">
        <f t="shared" si="2"/>
        <v>-</v>
      </c>
      <c r="R26" s="6" t="str">
        <f t="shared" si="3"/>
        <v>-</v>
      </c>
      <c r="S26" s="6" t="str">
        <f t="shared" si="4"/>
        <v/>
      </c>
      <c r="T26" s="6" t="str">
        <f t="shared" si="5"/>
        <v/>
      </c>
      <c r="U26" s="6" t="str">
        <f t="shared" si="6"/>
        <v/>
      </c>
      <c r="V26" s="6"/>
      <c r="W26" s="6"/>
      <c r="X26" s="6"/>
      <c r="Y26" s="6"/>
    </row>
    <row r="27" spans="1:30" ht="17.350000000000001" customHeight="1" x14ac:dyDescent="0.25">
      <c r="A27" s="28" t="s">
        <v>100</v>
      </c>
      <c r="B27" s="28"/>
      <c r="C27" s="28"/>
      <c r="D27" s="94" t="str">
        <f t="shared" si="22"/>
        <v>Stade de France, Saint-Denis</v>
      </c>
      <c r="E27" s="96"/>
      <c r="F27" s="53" t="s">
        <v>34</v>
      </c>
      <c r="G27" s="33"/>
      <c r="H27" s="34"/>
      <c r="I27" s="35"/>
      <c r="J27" s="36"/>
      <c r="K27" s="54" t="s">
        <v>32</v>
      </c>
      <c r="L27" s="46">
        <f t="shared" si="8"/>
        <v>0</v>
      </c>
      <c r="M27" s="46">
        <f t="shared" si="9"/>
        <v>0</v>
      </c>
      <c r="O27" s="6" t="str">
        <f t="shared" si="0"/>
        <v>-</v>
      </c>
      <c r="P27" s="6" t="str">
        <f t="shared" si="1"/>
        <v>-</v>
      </c>
      <c r="Q27" s="6" t="str">
        <f t="shared" si="2"/>
        <v>-</v>
      </c>
      <c r="R27" s="6" t="str">
        <f t="shared" si="3"/>
        <v>-</v>
      </c>
      <c r="S27" s="6" t="str">
        <f t="shared" si="4"/>
        <v/>
      </c>
      <c r="T27" s="6" t="str">
        <f t="shared" si="5"/>
        <v/>
      </c>
      <c r="U27" s="6" t="str">
        <f t="shared" si="6"/>
        <v/>
      </c>
      <c r="V27" s="6"/>
      <c r="W27" s="6"/>
      <c r="X27" s="6"/>
      <c r="Y27" s="6"/>
    </row>
    <row r="28" spans="1:30" ht="6.95" customHeight="1" x14ac:dyDescent="0.25"/>
    <row r="29" spans="1:30" ht="42.75" hidden="1" customHeight="1" thickBot="1" x14ac:dyDescent="0.3">
      <c r="A29" s="21" t="s">
        <v>72</v>
      </c>
      <c r="B29" s="21"/>
      <c r="C29" s="21"/>
    </row>
    <row r="30" spans="1:30" ht="32.200000000000003" hidden="1" customHeight="1" x14ac:dyDescent="0.25">
      <c r="B30" s="47" t="s">
        <v>55</v>
      </c>
      <c r="C30" s="48" t="s">
        <v>57</v>
      </c>
      <c r="D30" s="48" t="s">
        <v>58</v>
      </c>
      <c r="E30" s="48" t="s">
        <v>59</v>
      </c>
      <c r="F30" s="48" t="s">
        <v>60</v>
      </c>
      <c r="G30" s="48" t="s">
        <v>62</v>
      </c>
      <c r="H30" s="48" t="s">
        <v>63</v>
      </c>
      <c r="I30" s="49" t="s">
        <v>64</v>
      </c>
      <c r="J30" s="50" t="s">
        <v>65</v>
      </c>
      <c r="Z30" s="2" t="s">
        <v>74</v>
      </c>
      <c r="AA30" s="1" t="s">
        <v>76</v>
      </c>
      <c r="AB30" s="2" t="s">
        <v>75</v>
      </c>
      <c r="AC30" s="2" t="s">
        <v>73</v>
      </c>
      <c r="AD30" s="1" t="s">
        <v>76</v>
      </c>
    </row>
    <row r="31" spans="1:30" ht="20.25" hidden="1" customHeight="1" x14ac:dyDescent="0.25">
      <c r="A31" s="8" t="s">
        <v>32</v>
      </c>
      <c r="B31" s="5">
        <f t="shared" ref="B31:B36" si="23">COUNTIF($O$5:$O$27,$A31)</f>
        <v>0</v>
      </c>
      <c r="C31" s="5">
        <f t="shared" ref="C31:C36" si="24">COUNTIF($P$5:$P$27,$A31)</f>
        <v>0</v>
      </c>
      <c r="D31" s="5">
        <f t="shared" ref="D31:D36" si="25">COUNTIF($Q$5:$R$27,$A31)</f>
        <v>0</v>
      </c>
      <c r="E31" s="5">
        <f t="shared" ref="E31:E36" si="26">COUNTIF($S$5:$T$27,$A31)</f>
        <v>0</v>
      </c>
      <c r="F31" s="5">
        <f t="shared" ref="F31:F36" si="27">COUNTIF($U$5:$U$27,$A31)</f>
        <v>0</v>
      </c>
      <c r="G31" s="5">
        <f t="shared" ref="G31:G36" ca="1" si="28">W20</f>
        <v>0</v>
      </c>
      <c r="H31" s="5">
        <f t="shared" ref="H31:H36" ca="1" si="29">Y20</f>
        <v>0</v>
      </c>
      <c r="I31" s="72">
        <f ca="1">G31-H31</f>
        <v>0</v>
      </c>
      <c r="J31" s="51">
        <f>B31*4+D31*2+E31+F31+IF(COUNTIF(($O$5:$O$27),A31)&gt;4,3,0)</f>
        <v>0</v>
      </c>
      <c r="K31" s="44" t="str">
        <f>IF(COUNTIF(($O$5:$O$27),A31)&gt;4,"Grand Chelem !","")</f>
        <v/>
      </c>
      <c r="Z31" s="1">
        <f ca="1">J31+I31/1000+6/1000000</f>
        <v>6.0000000000000002E-6</v>
      </c>
      <c r="AA31" s="1" t="str">
        <f>A31</f>
        <v>Angleterre</v>
      </c>
      <c r="AB31" s="1">
        <v>1</v>
      </c>
      <c r="AC31" s="1">
        <f ca="1">LARGE($Z$31:$Z$36,AB31)</f>
        <v>6.0000000000000002E-6</v>
      </c>
      <c r="AD31" s="1" t="str">
        <f ca="1">VLOOKUP(AC31,$Z$31:$AA$36,2,0)</f>
        <v>Angleterre</v>
      </c>
    </row>
    <row r="32" spans="1:30" ht="20.25" hidden="1" customHeight="1" x14ac:dyDescent="0.25">
      <c r="A32" s="8" t="s">
        <v>33</v>
      </c>
      <c r="B32" s="5">
        <f t="shared" si="23"/>
        <v>0</v>
      </c>
      <c r="C32" s="5">
        <f t="shared" si="24"/>
        <v>0</v>
      </c>
      <c r="D32" s="5">
        <f t="shared" si="25"/>
        <v>0</v>
      </c>
      <c r="E32" s="5">
        <f t="shared" si="26"/>
        <v>0</v>
      </c>
      <c r="F32" s="5">
        <f t="shared" si="27"/>
        <v>0</v>
      </c>
      <c r="G32" s="5">
        <f t="shared" ca="1" si="28"/>
        <v>0</v>
      </c>
      <c r="H32" s="5">
        <f t="shared" ca="1" si="29"/>
        <v>0</v>
      </c>
      <c r="I32" s="72">
        <f t="shared" ref="I32:I36" ca="1" si="30">G32-H32</f>
        <v>0</v>
      </c>
      <c r="J32" s="51">
        <f t="shared" ref="J32:J36" si="31">B32*4+D32*2+E32+F32+IF(COUNTIF(($O$5:$O$27),A32)&gt;4,3,0)</f>
        <v>0</v>
      </c>
      <c r="K32" s="44" t="str">
        <f t="shared" ref="K32:K36" si="32">IF(COUNTIF(($O$5:$O$27),A32)&gt;4,"Grand Chelem !","")</f>
        <v/>
      </c>
      <c r="Z32" s="1">
        <f ca="1">J32+I32/1000+5/1000000</f>
        <v>5.0000000000000004E-6</v>
      </c>
      <c r="AA32" s="1" t="str">
        <f t="shared" ref="AA32:AA36" si="33">A32</f>
        <v>Écosse</v>
      </c>
      <c r="AB32" s="1">
        <v>2</v>
      </c>
      <c r="AC32" s="1">
        <f ca="1">LARGE($Z$31:$Z$36,AB32)</f>
        <v>5.0000000000000004E-6</v>
      </c>
      <c r="AD32" s="1" t="str">
        <f t="shared" ref="AD32:AD36" ca="1" si="34">VLOOKUP(AC32,$Z$31:$AA$36,2,0)</f>
        <v>Écosse</v>
      </c>
    </row>
    <row r="33" spans="1:30" ht="20.25" hidden="1" customHeight="1" x14ac:dyDescent="0.25">
      <c r="A33" s="8" t="s">
        <v>34</v>
      </c>
      <c r="B33" s="5">
        <f t="shared" si="23"/>
        <v>0</v>
      </c>
      <c r="C33" s="5">
        <f t="shared" si="24"/>
        <v>0</v>
      </c>
      <c r="D33" s="5">
        <f t="shared" si="25"/>
        <v>0</v>
      </c>
      <c r="E33" s="5">
        <f t="shared" si="26"/>
        <v>0</v>
      </c>
      <c r="F33" s="5">
        <f t="shared" si="27"/>
        <v>0</v>
      </c>
      <c r="G33" s="5">
        <f t="shared" ca="1" si="28"/>
        <v>0</v>
      </c>
      <c r="H33" s="5">
        <f t="shared" ca="1" si="29"/>
        <v>0</v>
      </c>
      <c r="I33" s="72">
        <f t="shared" ca="1" si="30"/>
        <v>0</v>
      </c>
      <c r="J33" s="51">
        <f t="shared" si="31"/>
        <v>0</v>
      </c>
      <c r="K33" s="44" t="str">
        <f t="shared" si="32"/>
        <v/>
      </c>
      <c r="Z33" s="1">
        <f ca="1">J33+I33/1000+4/1000000</f>
        <v>3.9999999999999998E-6</v>
      </c>
      <c r="AA33" s="1" t="str">
        <f t="shared" si="33"/>
        <v>France</v>
      </c>
      <c r="AB33" s="1">
        <v>3</v>
      </c>
      <c r="AC33" s="1">
        <f ca="1">LARGE($Z$31:$Z$36,AB33)</f>
        <v>3.9999999999999998E-6</v>
      </c>
      <c r="AD33" s="1" t="str">
        <f t="shared" ca="1" si="34"/>
        <v>France</v>
      </c>
    </row>
    <row r="34" spans="1:30" ht="20.25" hidden="1" customHeight="1" x14ac:dyDescent="0.25">
      <c r="A34" s="8" t="s">
        <v>27</v>
      </c>
      <c r="B34" s="5">
        <f t="shared" si="23"/>
        <v>0</v>
      </c>
      <c r="C34" s="5">
        <f t="shared" si="24"/>
        <v>0</v>
      </c>
      <c r="D34" s="5">
        <f t="shared" si="25"/>
        <v>0</v>
      </c>
      <c r="E34" s="5">
        <f t="shared" si="26"/>
        <v>0</v>
      </c>
      <c r="F34" s="5">
        <f t="shared" si="27"/>
        <v>0</v>
      </c>
      <c r="G34" s="5">
        <f t="shared" ca="1" si="28"/>
        <v>0</v>
      </c>
      <c r="H34" s="5">
        <f t="shared" ca="1" si="29"/>
        <v>0</v>
      </c>
      <c r="I34" s="72">
        <f t="shared" ca="1" si="30"/>
        <v>0</v>
      </c>
      <c r="J34" s="51">
        <f t="shared" si="31"/>
        <v>0</v>
      </c>
      <c r="K34" s="44" t="str">
        <f t="shared" si="32"/>
        <v/>
      </c>
      <c r="Z34" s="1">
        <f ca="1">J34+I34/1000+3/1000000</f>
        <v>3.0000000000000001E-6</v>
      </c>
      <c r="AA34" s="1" t="str">
        <f t="shared" si="33"/>
        <v>Irlande</v>
      </c>
      <c r="AB34" s="1">
        <v>4</v>
      </c>
      <c r="AC34" s="1">
        <f ca="1">LARGE($Z$31:$Z$36,AB34)</f>
        <v>3.0000000000000001E-6</v>
      </c>
      <c r="AD34" s="1" t="str">
        <f t="shared" ca="1" si="34"/>
        <v>Irlande</v>
      </c>
    </row>
    <row r="35" spans="1:30" ht="20.25" hidden="1" customHeight="1" x14ac:dyDescent="0.25">
      <c r="A35" s="8" t="s">
        <v>35</v>
      </c>
      <c r="B35" s="5">
        <f t="shared" si="23"/>
        <v>0</v>
      </c>
      <c r="C35" s="5">
        <f t="shared" si="24"/>
        <v>0</v>
      </c>
      <c r="D35" s="5">
        <f t="shared" si="25"/>
        <v>0</v>
      </c>
      <c r="E35" s="5">
        <f t="shared" si="26"/>
        <v>0</v>
      </c>
      <c r="F35" s="5">
        <f t="shared" si="27"/>
        <v>0</v>
      </c>
      <c r="G35" s="5">
        <f t="shared" ca="1" si="28"/>
        <v>0</v>
      </c>
      <c r="H35" s="5">
        <f t="shared" ca="1" si="29"/>
        <v>0</v>
      </c>
      <c r="I35" s="72">
        <f t="shared" ca="1" si="30"/>
        <v>0</v>
      </c>
      <c r="J35" s="51">
        <f t="shared" si="31"/>
        <v>0</v>
      </c>
      <c r="K35" s="44" t="str">
        <f t="shared" si="32"/>
        <v/>
      </c>
      <c r="Z35" s="1">
        <f ca="1">J35+I35/1000+2/1000000</f>
        <v>1.9999999999999999E-6</v>
      </c>
      <c r="AA35" s="1" t="str">
        <f t="shared" si="33"/>
        <v>Italie</v>
      </c>
      <c r="AB35" s="1">
        <v>5</v>
      </c>
      <c r="AC35" s="1">
        <f ca="1">LARGE($Z$31:$Z$36,AB35)</f>
        <v>1.9999999999999999E-6</v>
      </c>
      <c r="AD35" s="1" t="str">
        <f t="shared" ca="1" si="34"/>
        <v>Italie</v>
      </c>
    </row>
    <row r="36" spans="1:30" ht="20.25" hidden="1" customHeight="1" thickBot="1" x14ac:dyDescent="0.3">
      <c r="A36" s="8" t="s">
        <v>36</v>
      </c>
      <c r="B36" s="5">
        <f t="shared" si="23"/>
        <v>0</v>
      </c>
      <c r="C36" s="5">
        <f t="shared" si="24"/>
        <v>0</v>
      </c>
      <c r="D36" s="5">
        <f t="shared" si="25"/>
        <v>0</v>
      </c>
      <c r="E36" s="5">
        <f t="shared" si="26"/>
        <v>0</v>
      </c>
      <c r="F36" s="5">
        <f t="shared" si="27"/>
        <v>0</v>
      </c>
      <c r="G36" s="5">
        <f t="shared" ca="1" si="28"/>
        <v>0</v>
      </c>
      <c r="H36" s="5">
        <f t="shared" ca="1" si="29"/>
        <v>0</v>
      </c>
      <c r="I36" s="72">
        <f t="shared" ca="1" si="30"/>
        <v>0</v>
      </c>
      <c r="J36" s="52">
        <f t="shared" si="31"/>
        <v>0</v>
      </c>
      <c r="K36" s="44" t="str">
        <f t="shared" si="32"/>
        <v/>
      </c>
      <c r="Z36" s="1">
        <f ca="1">J36+I36/1000+1/1000000</f>
        <v>9.9999999999999995E-7</v>
      </c>
      <c r="AA36" s="1" t="str">
        <f t="shared" si="33"/>
        <v>Pays de Galles</v>
      </c>
      <c r="AB36" s="1">
        <v>6</v>
      </c>
      <c r="AC36" s="1">
        <f ca="1">LARGE($Z$31:$Z$36,AB36)</f>
        <v>9.9999999999999995E-7</v>
      </c>
      <c r="AD36" s="1" t="str">
        <f t="shared" ca="1" si="34"/>
        <v>Pays de Galles</v>
      </c>
    </row>
    <row r="37" spans="1:30" ht="20.25" hidden="1" customHeight="1" x14ac:dyDescent="0.25">
      <c r="A37" s="56">
        <v>1</v>
      </c>
      <c r="B37" s="3">
        <v>2</v>
      </c>
      <c r="C37" s="56">
        <v>3</v>
      </c>
      <c r="D37" s="3">
        <v>4</v>
      </c>
      <c r="E37" s="56">
        <v>5</v>
      </c>
      <c r="F37" s="3">
        <v>6</v>
      </c>
      <c r="G37" s="56">
        <v>7</v>
      </c>
      <c r="H37" s="3">
        <v>8</v>
      </c>
      <c r="I37" s="56">
        <v>9</v>
      </c>
      <c r="J37" s="3">
        <v>10</v>
      </c>
      <c r="K37" s="3">
        <v>11</v>
      </c>
    </row>
    <row r="38" spans="1:30" ht="42.75" customHeight="1" thickBot="1" x14ac:dyDescent="0.3">
      <c r="A38" s="21" t="s">
        <v>31</v>
      </c>
      <c r="B38" s="21"/>
      <c r="C38" s="21"/>
    </row>
    <row r="39" spans="1:30" ht="32.200000000000003" customHeight="1" thickBot="1" x14ac:dyDescent="0.3">
      <c r="B39" s="68" t="s">
        <v>55</v>
      </c>
      <c r="C39" s="63" t="s">
        <v>57</v>
      </c>
      <c r="D39" s="58" t="s">
        <v>58</v>
      </c>
      <c r="E39" s="57" t="s">
        <v>59</v>
      </c>
      <c r="F39" s="58" t="s">
        <v>60</v>
      </c>
      <c r="G39" s="57" t="s">
        <v>62</v>
      </c>
      <c r="H39" s="63" t="s">
        <v>63</v>
      </c>
      <c r="I39" s="64" t="s">
        <v>64</v>
      </c>
      <c r="J39" s="50" t="s">
        <v>65</v>
      </c>
    </row>
    <row r="40" spans="1:30" ht="20.25" customHeight="1" x14ac:dyDescent="0.25">
      <c r="A40" s="69" t="str">
        <f ca="1">AD31</f>
        <v>Angleterre</v>
      </c>
      <c r="B40" s="59">
        <f ca="1">VLOOKUP($A40,$A$31:$K$36,B$37,0)</f>
        <v>0</v>
      </c>
      <c r="C40" s="5">
        <f t="shared" ref="C40:K45" ca="1" si="35">VLOOKUP($A40,$A$31:$K$36,C$37,0)</f>
        <v>0</v>
      </c>
      <c r="D40" s="60">
        <f t="shared" ca="1" si="35"/>
        <v>0</v>
      </c>
      <c r="E40" s="59">
        <f t="shared" ca="1" si="35"/>
        <v>0</v>
      </c>
      <c r="F40" s="60">
        <f t="shared" ca="1" si="35"/>
        <v>0</v>
      </c>
      <c r="G40" s="59">
        <f t="shared" ca="1" si="35"/>
        <v>0</v>
      </c>
      <c r="H40" s="5">
        <f t="shared" ca="1" si="35"/>
        <v>0</v>
      </c>
      <c r="I40" s="73">
        <f t="shared" ca="1" si="35"/>
        <v>0</v>
      </c>
      <c r="J40" s="51">
        <f t="shared" ca="1" si="35"/>
        <v>0</v>
      </c>
      <c r="K40" s="44" t="str">
        <f t="shared" ca="1" si="35"/>
        <v/>
      </c>
    </row>
    <row r="41" spans="1:30" ht="20.25" customHeight="1" x14ac:dyDescent="0.25">
      <c r="A41" s="70" t="str">
        <f t="shared" ref="A41:A45" ca="1" si="36">AD32</f>
        <v>Écosse</v>
      </c>
      <c r="B41" s="59">
        <f t="shared" ref="B41:B45" ca="1" si="37">VLOOKUP($A41,$A$31:$K$36,B$37,0)</f>
        <v>0</v>
      </c>
      <c r="C41" s="5">
        <f t="shared" ca="1" si="35"/>
        <v>0</v>
      </c>
      <c r="D41" s="60">
        <f t="shared" ca="1" si="35"/>
        <v>0</v>
      </c>
      <c r="E41" s="59">
        <f t="shared" ca="1" si="35"/>
        <v>0</v>
      </c>
      <c r="F41" s="60">
        <f t="shared" ca="1" si="35"/>
        <v>0</v>
      </c>
      <c r="G41" s="59">
        <f t="shared" ca="1" si="35"/>
        <v>0</v>
      </c>
      <c r="H41" s="5">
        <f t="shared" ca="1" si="35"/>
        <v>0</v>
      </c>
      <c r="I41" s="73">
        <f t="shared" ca="1" si="35"/>
        <v>0</v>
      </c>
      <c r="J41" s="51">
        <f t="shared" ca="1" si="35"/>
        <v>0</v>
      </c>
      <c r="K41" s="44" t="str">
        <f t="shared" ca="1" si="35"/>
        <v/>
      </c>
    </row>
    <row r="42" spans="1:30" ht="20.25" customHeight="1" x14ac:dyDescent="0.25">
      <c r="A42" s="70" t="str">
        <f t="shared" ca="1" si="36"/>
        <v>France</v>
      </c>
      <c r="B42" s="59">
        <f t="shared" ca="1" si="37"/>
        <v>0</v>
      </c>
      <c r="C42" s="5">
        <f t="shared" ca="1" si="35"/>
        <v>0</v>
      </c>
      <c r="D42" s="60">
        <f t="shared" ca="1" si="35"/>
        <v>0</v>
      </c>
      <c r="E42" s="59">
        <f t="shared" ca="1" si="35"/>
        <v>0</v>
      </c>
      <c r="F42" s="60">
        <f t="shared" ca="1" si="35"/>
        <v>0</v>
      </c>
      <c r="G42" s="59">
        <f t="shared" ca="1" si="35"/>
        <v>0</v>
      </c>
      <c r="H42" s="5">
        <f t="shared" ca="1" si="35"/>
        <v>0</v>
      </c>
      <c r="I42" s="73">
        <f t="shared" ca="1" si="35"/>
        <v>0</v>
      </c>
      <c r="J42" s="51">
        <f t="shared" ca="1" si="35"/>
        <v>0</v>
      </c>
      <c r="K42" s="44" t="str">
        <f t="shared" ca="1" si="35"/>
        <v/>
      </c>
    </row>
    <row r="43" spans="1:30" ht="20.25" customHeight="1" x14ac:dyDescent="0.25">
      <c r="A43" s="70" t="str">
        <f t="shared" ca="1" si="36"/>
        <v>Irlande</v>
      </c>
      <c r="B43" s="59">
        <f t="shared" ca="1" si="37"/>
        <v>0</v>
      </c>
      <c r="C43" s="5">
        <f t="shared" ca="1" si="35"/>
        <v>0</v>
      </c>
      <c r="D43" s="60">
        <f t="shared" ca="1" si="35"/>
        <v>0</v>
      </c>
      <c r="E43" s="59">
        <f t="shared" ca="1" si="35"/>
        <v>0</v>
      </c>
      <c r="F43" s="60">
        <f t="shared" ca="1" si="35"/>
        <v>0</v>
      </c>
      <c r="G43" s="59">
        <f t="shared" ca="1" si="35"/>
        <v>0</v>
      </c>
      <c r="H43" s="5">
        <f t="shared" ca="1" si="35"/>
        <v>0</v>
      </c>
      <c r="I43" s="73">
        <f t="shared" ca="1" si="35"/>
        <v>0</v>
      </c>
      <c r="J43" s="51">
        <f t="shared" ca="1" si="35"/>
        <v>0</v>
      </c>
      <c r="K43" s="44" t="str">
        <f t="shared" ca="1" si="35"/>
        <v/>
      </c>
    </row>
    <row r="44" spans="1:30" ht="20.25" customHeight="1" x14ac:dyDescent="0.25">
      <c r="A44" s="70" t="str">
        <f t="shared" ca="1" si="36"/>
        <v>Italie</v>
      </c>
      <c r="B44" s="59">
        <f t="shared" ca="1" si="37"/>
        <v>0</v>
      </c>
      <c r="C44" s="5">
        <f t="shared" ca="1" si="35"/>
        <v>0</v>
      </c>
      <c r="D44" s="60">
        <f t="shared" ca="1" si="35"/>
        <v>0</v>
      </c>
      <c r="E44" s="59">
        <f t="shared" ca="1" si="35"/>
        <v>0</v>
      </c>
      <c r="F44" s="60">
        <f t="shared" ca="1" si="35"/>
        <v>0</v>
      </c>
      <c r="G44" s="59">
        <f t="shared" ca="1" si="35"/>
        <v>0</v>
      </c>
      <c r="H44" s="5">
        <f t="shared" ca="1" si="35"/>
        <v>0</v>
      </c>
      <c r="I44" s="73">
        <f t="shared" ca="1" si="35"/>
        <v>0</v>
      </c>
      <c r="J44" s="51">
        <f t="shared" ca="1" si="35"/>
        <v>0</v>
      </c>
      <c r="K44" s="44" t="str">
        <f t="shared" ca="1" si="35"/>
        <v/>
      </c>
    </row>
    <row r="45" spans="1:30" ht="20.25" customHeight="1" thickBot="1" x14ac:dyDescent="0.3">
      <c r="A45" s="71" t="str">
        <f t="shared" ca="1" si="36"/>
        <v>Pays de Galles</v>
      </c>
      <c r="B45" s="61">
        <f t="shared" ca="1" si="37"/>
        <v>0</v>
      </c>
      <c r="C45" s="66">
        <f t="shared" ca="1" si="35"/>
        <v>0</v>
      </c>
      <c r="D45" s="62">
        <f t="shared" ca="1" si="35"/>
        <v>0</v>
      </c>
      <c r="E45" s="61">
        <f t="shared" ca="1" si="35"/>
        <v>0</v>
      </c>
      <c r="F45" s="62">
        <f t="shared" ca="1" si="35"/>
        <v>0</v>
      </c>
      <c r="G45" s="61">
        <f t="shared" ca="1" si="35"/>
        <v>0</v>
      </c>
      <c r="H45" s="66">
        <f t="shared" ca="1" si="35"/>
        <v>0</v>
      </c>
      <c r="I45" s="74">
        <f t="shared" ca="1" si="35"/>
        <v>0</v>
      </c>
      <c r="J45" s="52">
        <f t="shared" ca="1" si="35"/>
        <v>0</v>
      </c>
      <c r="K45" s="44" t="str">
        <f t="shared" ca="1" si="35"/>
        <v/>
      </c>
    </row>
    <row r="47" spans="1:30" x14ac:dyDescent="0.25">
      <c r="A47" s="37" t="s">
        <v>46</v>
      </c>
      <c r="B47" s="37"/>
      <c r="C47" s="37"/>
    </row>
    <row r="48" spans="1:30" x14ac:dyDescent="0.25">
      <c r="A48" s="38" t="s">
        <v>37</v>
      </c>
      <c r="B48" s="38"/>
      <c r="C48" s="38"/>
    </row>
    <row r="49" spans="1:3" x14ac:dyDescent="0.25">
      <c r="A49" s="38" t="s">
        <v>38</v>
      </c>
      <c r="B49" s="38"/>
      <c r="C49" s="38"/>
    </row>
    <row r="50" spans="1:3" x14ac:dyDescent="0.25">
      <c r="A50" s="38" t="s">
        <v>39</v>
      </c>
      <c r="B50" s="38"/>
      <c r="C50" s="38"/>
    </row>
    <row r="51" spans="1:3" x14ac:dyDescent="0.25">
      <c r="A51" s="38" t="s">
        <v>54</v>
      </c>
      <c r="B51" s="38"/>
      <c r="C51" s="38"/>
    </row>
    <row r="52" spans="1:3" x14ac:dyDescent="0.25">
      <c r="A52" s="38" t="s">
        <v>40</v>
      </c>
      <c r="B52" s="38"/>
      <c r="C52" s="38"/>
    </row>
    <row r="53" spans="1:3" x14ac:dyDescent="0.25">
      <c r="A53" s="38" t="s">
        <v>41</v>
      </c>
      <c r="B53" s="38"/>
      <c r="C53" s="38"/>
    </row>
    <row r="54" spans="1:3" x14ac:dyDescent="0.25">
      <c r="A54" s="37" t="s">
        <v>47</v>
      </c>
      <c r="B54" s="37"/>
      <c r="C54" s="37"/>
    </row>
    <row r="55" spans="1:3" x14ac:dyDescent="0.25">
      <c r="A55" s="38" t="s">
        <v>42</v>
      </c>
      <c r="B55" s="38"/>
      <c r="C55" s="38"/>
    </row>
    <row r="56" spans="1:3" x14ac:dyDescent="0.25">
      <c r="A56" s="38" t="s">
        <v>43</v>
      </c>
      <c r="B56" s="38"/>
      <c r="C56" s="38"/>
    </row>
    <row r="57" spans="1:3" x14ac:dyDescent="0.25">
      <c r="A57" s="38" t="s">
        <v>44</v>
      </c>
      <c r="B57" s="38"/>
      <c r="C57" s="38"/>
    </row>
    <row r="58" spans="1:3" x14ac:dyDescent="0.25">
      <c r="A58" s="38" t="s">
        <v>45</v>
      </c>
      <c r="B58" s="38"/>
      <c r="C58" s="38"/>
    </row>
  </sheetData>
  <sheetProtection algorithmName="SHA-512" hashValue="BMHt6bshgmzXx0E/m/oLvIFkRQunPfFbcFhxsUZH0UPmMhQgdloaZ9F19m4jA4b4b3LC3weKwounDnG86DVjQA==" saltValue="Mw0fD2cFFWHzA9Qc+mJyYQ==" spinCount="100000" sheet="1" objects="1" scenarios="1"/>
  <mergeCells count="1">
    <mergeCell ref="H4:I4"/>
  </mergeCells>
  <dataValidations count="1">
    <dataValidation type="list" allowBlank="1" showInputMessage="1" showErrorMessage="1" sqref="F5:F7 K25:K27 K20:K22 K15:K17 K10:K12 K5:K7 F25:F27 F20:F22 F15:F17 F10:F12" xr:uid="{9DBA21E0-6C67-42FF-AFAA-A71DF5F78447}">
      <formula1>$A$31:$A$36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48FC1-056E-4AFB-B92B-0F2BD35FFDF0}">
  <sheetPr>
    <pageSetUpPr fitToPage="1"/>
  </sheetPr>
  <dimension ref="A1:AD58"/>
  <sheetViews>
    <sheetView showGridLines="0" zoomScaleNormal="100" workbookViewId="0">
      <selection activeCell="G5" sqref="G5"/>
    </sheetView>
  </sheetViews>
  <sheetFormatPr baseColWidth="10" defaultColWidth="11.375" defaultRowHeight="13.85" x14ac:dyDescent="0.25"/>
  <cols>
    <col min="1" max="1" width="19" style="1" customWidth="1"/>
    <col min="2" max="3" width="13.375" style="1" customWidth="1"/>
    <col min="4" max="4" width="13.75" style="11" customWidth="1"/>
    <col min="5" max="5" width="18" style="11" customWidth="1"/>
    <col min="6" max="6" width="17.875" style="2" customWidth="1"/>
    <col min="7" max="10" width="12.625" style="3" customWidth="1"/>
    <col min="11" max="11" width="17.875" style="1" customWidth="1"/>
    <col min="12" max="12" width="13.25" style="1" hidden="1" customWidth="1"/>
    <col min="13" max="13" width="12.125" style="1" hidden="1" customWidth="1"/>
    <col min="14" max="14" width="11" style="1" hidden="1" customWidth="1"/>
    <col min="15" max="16" width="16.625" style="1" hidden="1" customWidth="1"/>
    <col min="17" max="18" width="11.875" style="1" hidden="1" customWidth="1"/>
    <col min="19" max="21" width="22.875" style="1" hidden="1" customWidth="1"/>
    <col min="22" max="22" width="15.625" style="1" hidden="1" customWidth="1"/>
    <col min="23" max="23" width="7.625" style="1" hidden="1" customWidth="1"/>
    <col min="24" max="24" width="16.125" style="1" hidden="1" customWidth="1"/>
    <col min="25" max="25" width="6" style="1" hidden="1" customWidth="1"/>
    <col min="26" max="26" width="6.75" style="1" customWidth="1"/>
    <col min="27" max="16384" width="11.375" style="1"/>
  </cols>
  <sheetData>
    <row r="1" spans="1:25" ht="22.85" x14ac:dyDescent="0.25">
      <c r="A1" s="21" t="s">
        <v>101</v>
      </c>
      <c r="B1" s="87"/>
      <c r="C1" s="87"/>
      <c r="D1" s="31"/>
      <c r="E1" s="31"/>
      <c r="F1" s="88"/>
      <c r="G1" s="89"/>
      <c r="H1" s="89"/>
      <c r="I1" s="89"/>
      <c r="J1" s="89"/>
      <c r="K1" s="30"/>
    </row>
    <row r="4" spans="1:25" ht="21.85" customHeight="1" x14ac:dyDescent="0.25">
      <c r="A4" s="7" t="s">
        <v>0</v>
      </c>
      <c r="B4" s="7"/>
      <c r="C4" s="7"/>
      <c r="D4" s="22" t="s">
        <v>30</v>
      </c>
      <c r="E4" s="22"/>
      <c r="F4" s="13"/>
      <c r="G4" s="23" t="s">
        <v>28</v>
      </c>
      <c r="H4" s="90" t="s">
        <v>29</v>
      </c>
      <c r="I4" s="91"/>
      <c r="J4" s="23" t="s">
        <v>28</v>
      </c>
      <c r="K4" s="14"/>
      <c r="L4" s="1" t="s">
        <v>70</v>
      </c>
      <c r="M4" s="1" t="s">
        <v>71</v>
      </c>
      <c r="O4" s="39" t="s">
        <v>48</v>
      </c>
      <c r="P4" s="39" t="s">
        <v>56</v>
      </c>
      <c r="Q4" s="39" t="s">
        <v>49</v>
      </c>
      <c r="R4" s="39" t="s">
        <v>50</v>
      </c>
      <c r="S4" s="39" t="s">
        <v>51</v>
      </c>
      <c r="T4" s="39" t="s">
        <v>52</v>
      </c>
      <c r="U4" s="39" t="s">
        <v>53</v>
      </c>
      <c r="V4" s="42" t="s">
        <v>61</v>
      </c>
      <c r="W4" s="43"/>
      <c r="X4" s="42" t="s">
        <v>66</v>
      </c>
      <c r="Y4" s="43"/>
    </row>
    <row r="5" spans="1:25" ht="17.350000000000001" customHeight="1" x14ac:dyDescent="0.25">
      <c r="A5" s="26" t="s">
        <v>1</v>
      </c>
      <c r="B5" s="26"/>
      <c r="C5" s="26"/>
      <c r="D5" s="40" t="s">
        <v>2</v>
      </c>
      <c r="E5" s="27"/>
      <c r="F5" s="53" t="s">
        <v>36</v>
      </c>
      <c r="G5" s="100">
        <v>10</v>
      </c>
      <c r="H5" s="101">
        <v>1</v>
      </c>
      <c r="I5" s="102">
        <v>4</v>
      </c>
      <c r="J5" s="103">
        <v>34</v>
      </c>
      <c r="K5" s="54" t="s">
        <v>27</v>
      </c>
      <c r="L5" s="46">
        <f>J5</f>
        <v>34</v>
      </c>
      <c r="M5" s="46">
        <f>G5</f>
        <v>10</v>
      </c>
      <c r="O5" s="6" t="str">
        <f t="shared" ref="O5:O27" si="0">IF(ISBLANK(F5),"",IF(G5=J5,"-",IF(G5&gt;J5,F5,K5)))</f>
        <v>Irlande</v>
      </c>
      <c r="P5" s="6" t="str">
        <f t="shared" ref="P5:P27" si="1">IF(ISBLANK(F5),"",IF(G5=J5,"-",IF(G5&gt;J5,K5,F5)))</f>
        <v>Pays de Galles</v>
      </c>
      <c r="Q5" s="6" t="str">
        <f t="shared" ref="Q5:Q27" si="2">IF(ISBLANK(G5),"-",IF(G5=J5,F5,""))</f>
        <v/>
      </c>
      <c r="R5" s="6" t="str">
        <f t="shared" ref="R5:R27" si="3">IF(ISBLANK(G5),"-",IF(G5=J5,K5,""))</f>
        <v/>
      </c>
      <c r="S5" s="6" t="str">
        <f t="shared" ref="S5:S27" si="4">IF(H5&gt;=4,F5,"")</f>
        <v/>
      </c>
      <c r="T5" s="6" t="str">
        <f t="shared" ref="T5:T27" si="5">IF(I5&gt;=4,K5,"")</f>
        <v>Irlande</v>
      </c>
      <c r="U5" s="6" t="str">
        <f t="shared" ref="U5:U27" si="6">IF(AND((G5-J5)&lt;8,(G5-J5)&gt;0),K5,IF(AND((J5-G5)&lt;8,(J5-G5)&gt;0),F5,""))</f>
        <v/>
      </c>
      <c r="V5" s="4" t="s">
        <v>67</v>
      </c>
      <c r="X5" s="4" t="s">
        <v>67</v>
      </c>
    </row>
    <row r="6" spans="1:25" ht="17.350000000000001" customHeight="1" x14ac:dyDescent="0.25">
      <c r="A6" s="28" t="s">
        <v>3</v>
      </c>
      <c r="B6" s="28"/>
      <c r="C6" s="28"/>
      <c r="D6" s="41" t="s">
        <v>4</v>
      </c>
      <c r="E6" s="29"/>
      <c r="F6" s="53" t="s">
        <v>32</v>
      </c>
      <c r="G6" s="100">
        <v>23</v>
      </c>
      <c r="H6" s="101">
        <v>3</v>
      </c>
      <c r="I6" s="102">
        <v>4</v>
      </c>
      <c r="J6" s="103">
        <v>29</v>
      </c>
      <c r="K6" s="54" t="s">
        <v>33</v>
      </c>
      <c r="L6" s="46">
        <f t="shared" ref="L6:L27" si="7">J6</f>
        <v>29</v>
      </c>
      <c r="M6" s="46">
        <f t="shared" ref="M6:M27" si="8">G6</f>
        <v>23</v>
      </c>
      <c r="O6" s="6" t="str">
        <f t="shared" si="0"/>
        <v>Écosse</v>
      </c>
      <c r="P6" s="6" t="str">
        <f t="shared" si="1"/>
        <v>Angleterre</v>
      </c>
      <c r="Q6" s="6" t="str">
        <f t="shared" si="2"/>
        <v/>
      </c>
      <c r="R6" s="6" t="str">
        <f t="shared" si="3"/>
        <v/>
      </c>
      <c r="S6" s="6" t="str">
        <f t="shared" si="4"/>
        <v/>
      </c>
      <c r="T6" s="6" t="str">
        <f t="shared" si="5"/>
        <v>Écosse</v>
      </c>
      <c r="U6" s="6" t="str">
        <f t="shared" si="6"/>
        <v>Angleterre</v>
      </c>
      <c r="V6" s="6" t="str">
        <f t="shared" ref="V6:V11" si="9">A31</f>
        <v>Angleterre</v>
      </c>
      <c r="W6" s="6">
        <f t="shared" ref="W6:W11" ca="1" si="10">SUMIF($F$5:$G$27,V6,$G$5:$G$27)</f>
        <v>64</v>
      </c>
      <c r="X6" s="6" t="str">
        <f>V6</f>
        <v>Angleterre</v>
      </c>
      <c r="Y6" s="6">
        <f ca="1">SUMIF($F$5:$L$27,X6,$L$5:$L$27)</f>
        <v>96</v>
      </c>
    </row>
    <row r="7" spans="1:25" ht="17.350000000000001" customHeight="1" x14ac:dyDescent="0.25">
      <c r="A7" s="28" t="s">
        <v>5</v>
      </c>
      <c r="B7" s="28"/>
      <c r="C7" s="28"/>
      <c r="D7" s="41" t="s">
        <v>6</v>
      </c>
      <c r="E7" s="29"/>
      <c r="F7" s="53" t="s">
        <v>35</v>
      </c>
      <c r="G7" s="100">
        <v>24</v>
      </c>
      <c r="H7" s="101">
        <v>2</v>
      </c>
      <c r="I7" s="102">
        <v>4</v>
      </c>
      <c r="J7" s="103">
        <v>29</v>
      </c>
      <c r="K7" s="54" t="s">
        <v>34</v>
      </c>
      <c r="L7" s="46">
        <f t="shared" si="7"/>
        <v>29</v>
      </c>
      <c r="M7" s="46">
        <f t="shared" si="8"/>
        <v>24</v>
      </c>
      <c r="O7" s="6" t="str">
        <f t="shared" si="0"/>
        <v>France</v>
      </c>
      <c r="P7" s="6" t="str">
        <f t="shared" si="1"/>
        <v>Italie</v>
      </c>
      <c r="Q7" s="6" t="str">
        <f t="shared" si="2"/>
        <v/>
      </c>
      <c r="R7" s="6" t="str">
        <f t="shared" si="3"/>
        <v/>
      </c>
      <c r="S7" s="6" t="str">
        <f t="shared" si="4"/>
        <v/>
      </c>
      <c r="T7" s="6" t="str">
        <f t="shared" si="5"/>
        <v>France</v>
      </c>
      <c r="U7" s="6" t="str">
        <f t="shared" si="6"/>
        <v>Italie</v>
      </c>
      <c r="V7" s="6" t="str">
        <f t="shared" si="9"/>
        <v>Écosse</v>
      </c>
      <c r="W7" s="6">
        <f t="shared" ca="1" si="10"/>
        <v>68</v>
      </c>
      <c r="X7" s="6" t="str">
        <f t="shared" ref="X7:X11" si="11">V7</f>
        <v>Écosse</v>
      </c>
      <c r="Y7" s="6">
        <f t="shared" ref="Y7:Y11" ca="1" si="12">SUMIF($F$5:$L$27,X7,$L$5:$L$27)</f>
        <v>43</v>
      </c>
    </row>
    <row r="8" spans="1:25" ht="11.95" customHeight="1" x14ac:dyDescent="0.25">
      <c r="A8" s="30"/>
      <c r="B8" s="30"/>
      <c r="C8" s="30"/>
      <c r="D8" s="31"/>
      <c r="E8" s="31"/>
      <c r="F8" s="15"/>
      <c r="G8" s="24"/>
      <c r="H8" s="16"/>
      <c r="I8" s="16"/>
      <c r="J8" s="24"/>
      <c r="K8" s="17"/>
      <c r="L8" s="46">
        <f t="shared" si="7"/>
        <v>0</v>
      </c>
      <c r="M8" s="46">
        <f t="shared" si="8"/>
        <v>0</v>
      </c>
      <c r="O8" s="6" t="str">
        <f t="shared" si="0"/>
        <v/>
      </c>
      <c r="P8" s="6" t="str">
        <f t="shared" si="1"/>
        <v/>
      </c>
      <c r="Q8" s="6" t="str">
        <f t="shared" si="2"/>
        <v>-</v>
      </c>
      <c r="R8" s="6" t="str">
        <f t="shared" si="3"/>
        <v>-</v>
      </c>
      <c r="S8" s="6" t="str">
        <f t="shared" si="4"/>
        <v/>
      </c>
      <c r="T8" s="6" t="str">
        <f t="shared" si="5"/>
        <v/>
      </c>
      <c r="U8" s="6" t="str">
        <f t="shared" si="6"/>
        <v/>
      </c>
      <c r="V8" s="6" t="str">
        <f t="shared" si="9"/>
        <v>France</v>
      </c>
      <c r="W8" s="6">
        <f t="shared" ca="1" si="10"/>
        <v>73</v>
      </c>
      <c r="X8" s="6" t="str">
        <f t="shared" si="11"/>
        <v>France</v>
      </c>
      <c r="Y8" s="6">
        <f t="shared" ca="1" si="12"/>
        <v>49</v>
      </c>
    </row>
    <row r="9" spans="1:25" ht="17.350000000000001" customHeight="1" x14ac:dyDescent="0.25">
      <c r="A9" s="4" t="s">
        <v>7</v>
      </c>
      <c r="B9" s="32"/>
      <c r="C9" s="32"/>
      <c r="D9" s="31"/>
      <c r="E9" s="31"/>
      <c r="F9" s="18"/>
      <c r="G9" s="25"/>
      <c r="H9" s="19"/>
      <c r="I9" s="19"/>
      <c r="J9" s="25"/>
      <c r="K9" s="20"/>
      <c r="L9" s="46">
        <f t="shared" si="7"/>
        <v>0</v>
      </c>
      <c r="M9" s="46">
        <f t="shared" si="8"/>
        <v>0</v>
      </c>
      <c r="O9" s="6" t="str">
        <f t="shared" si="0"/>
        <v/>
      </c>
      <c r="P9" s="6" t="str">
        <f t="shared" si="1"/>
        <v/>
      </c>
      <c r="Q9" s="6" t="str">
        <f t="shared" si="2"/>
        <v>-</v>
      </c>
      <c r="R9" s="6" t="str">
        <f t="shared" si="3"/>
        <v>-</v>
      </c>
      <c r="S9" s="6" t="str">
        <f t="shared" si="4"/>
        <v/>
      </c>
      <c r="T9" s="6" t="str">
        <f t="shared" si="5"/>
        <v/>
      </c>
      <c r="U9" s="6" t="str">
        <f t="shared" si="6"/>
        <v/>
      </c>
      <c r="V9" s="6" t="str">
        <f t="shared" si="9"/>
        <v>Irlande</v>
      </c>
      <c r="W9" s="6">
        <f t="shared" ca="1" si="10"/>
        <v>61</v>
      </c>
      <c r="X9" s="6" t="str">
        <f t="shared" si="11"/>
        <v>Irlande</v>
      </c>
      <c r="Y9" s="6">
        <f t="shared" ca="1" si="12"/>
        <v>35</v>
      </c>
    </row>
    <row r="10" spans="1:25" ht="17.350000000000001" customHeight="1" x14ac:dyDescent="0.25">
      <c r="A10" s="26" t="s">
        <v>8</v>
      </c>
      <c r="B10" s="26"/>
      <c r="C10" s="26"/>
      <c r="D10" s="40" t="s">
        <v>9</v>
      </c>
      <c r="E10" s="27"/>
      <c r="F10" s="53" t="s">
        <v>27</v>
      </c>
      <c r="G10" s="100">
        <v>32</v>
      </c>
      <c r="H10" s="101">
        <v>4</v>
      </c>
      <c r="I10" s="102">
        <v>1</v>
      </c>
      <c r="J10" s="103">
        <v>19</v>
      </c>
      <c r="K10" s="54" t="s">
        <v>34</v>
      </c>
      <c r="L10" s="46">
        <f t="shared" si="7"/>
        <v>19</v>
      </c>
      <c r="M10" s="46">
        <f t="shared" si="8"/>
        <v>32</v>
      </c>
      <c r="O10" s="6" t="str">
        <f t="shared" si="0"/>
        <v>Irlande</v>
      </c>
      <c r="P10" s="6" t="str">
        <f t="shared" si="1"/>
        <v>France</v>
      </c>
      <c r="Q10" s="6" t="str">
        <f t="shared" si="2"/>
        <v/>
      </c>
      <c r="R10" s="6" t="str">
        <f t="shared" si="3"/>
        <v/>
      </c>
      <c r="S10" s="6" t="str">
        <f t="shared" si="4"/>
        <v>Irlande</v>
      </c>
      <c r="T10" s="6" t="str">
        <f t="shared" si="5"/>
        <v/>
      </c>
      <c r="U10" s="6" t="str">
        <f t="shared" si="6"/>
        <v/>
      </c>
      <c r="V10" s="6" t="str">
        <f t="shared" si="9"/>
        <v>Italie</v>
      </c>
      <c r="W10" s="6">
        <f t="shared" ca="1" si="10"/>
        <v>61</v>
      </c>
      <c r="X10" s="6" t="str">
        <f t="shared" si="11"/>
        <v>Italie</v>
      </c>
      <c r="Y10" s="6">
        <f t="shared" ca="1" si="12"/>
        <v>92</v>
      </c>
    </row>
    <row r="11" spans="1:25" ht="17.350000000000001" customHeight="1" x14ac:dyDescent="0.25">
      <c r="A11" s="28" t="s">
        <v>10</v>
      </c>
      <c r="B11" s="28"/>
      <c r="C11" s="28"/>
      <c r="D11" s="41" t="s">
        <v>11</v>
      </c>
      <c r="E11" s="29"/>
      <c r="F11" s="53" t="s">
        <v>33</v>
      </c>
      <c r="G11" s="100">
        <v>35</v>
      </c>
      <c r="H11" s="101">
        <v>5</v>
      </c>
      <c r="I11" s="102">
        <v>1</v>
      </c>
      <c r="J11" s="103">
        <v>7</v>
      </c>
      <c r="K11" s="54" t="s">
        <v>36</v>
      </c>
      <c r="L11" s="46">
        <f t="shared" si="7"/>
        <v>7</v>
      </c>
      <c r="M11" s="46">
        <f t="shared" si="8"/>
        <v>35</v>
      </c>
      <c r="O11" s="6" t="str">
        <f t="shared" si="0"/>
        <v>Écosse</v>
      </c>
      <c r="P11" s="6" t="str">
        <f t="shared" si="1"/>
        <v>Pays de Galles</v>
      </c>
      <c r="Q11" s="6" t="str">
        <f t="shared" si="2"/>
        <v/>
      </c>
      <c r="R11" s="6" t="str">
        <f t="shared" si="3"/>
        <v/>
      </c>
      <c r="S11" s="6" t="str">
        <f t="shared" si="4"/>
        <v>Écosse</v>
      </c>
      <c r="T11" s="6" t="str">
        <f t="shared" si="5"/>
        <v/>
      </c>
      <c r="U11" s="6" t="str">
        <f t="shared" si="6"/>
        <v/>
      </c>
      <c r="V11" s="6" t="str">
        <f t="shared" si="9"/>
        <v>Pays de Galles</v>
      </c>
      <c r="W11" s="6">
        <f t="shared" ca="1" si="10"/>
        <v>20</v>
      </c>
      <c r="X11" s="6" t="str">
        <f t="shared" si="11"/>
        <v>Pays de Galles</v>
      </c>
      <c r="Y11" s="6">
        <f t="shared" ca="1" si="12"/>
        <v>54</v>
      </c>
    </row>
    <row r="12" spans="1:25" ht="17.350000000000001" customHeight="1" x14ac:dyDescent="0.25">
      <c r="A12" s="28" t="s">
        <v>12</v>
      </c>
      <c r="B12" s="28"/>
      <c r="C12" s="28"/>
      <c r="D12" s="41" t="s">
        <v>4</v>
      </c>
      <c r="E12" s="29"/>
      <c r="F12" s="53" t="s">
        <v>32</v>
      </c>
      <c r="G12" s="100">
        <v>31</v>
      </c>
      <c r="H12" s="101">
        <v>5</v>
      </c>
      <c r="I12" s="102">
        <v>2</v>
      </c>
      <c r="J12" s="103">
        <v>14</v>
      </c>
      <c r="K12" s="54" t="s">
        <v>35</v>
      </c>
      <c r="L12" s="46">
        <f t="shared" si="7"/>
        <v>14</v>
      </c>
      <c r="M12" s="46">
        <f t="shared" si="8"/>
        <v>31</v>
      </c>
      <c r="O12" s="6" t="str">
        <f t="shared" si="0"/>
        <v>Angleterre</v>
      </c>
      <c r="P12" s="6" t="str">
        <f t="shared" si="1"/>
        <v>Italie</v>
      </c>
      <c r="Q12" s="6" t="str">
        <f t="shared" si="2"/>
        <v/>
      </c>
      <c r="R12" s="6" t="str">
        <f t="shared" si="3"/>
        <v/>
      </c>
      <c r="S12" s="6" t="str">
        <f t="shared" si="4"/>
        <v>Angleterre</v>
      </c>
      <c r="T12" s="6" t="str">
        <f t="shared" si="5"/>
        <v/>
      </c>
      <c r="U12" s="6" t="str">
        <f t="shared" si="6"/>
        <v/>
      </c>
      <c r="V12" s="4" t="s">
        <v>68</v>
      </c>
      <c r="X12" s="4" t="s">
        <v>68</v>
      </c>
    </row>
    <row r="13" spans="1:25" ht="11.95" customHeight="1" x14ac:dyDescent="0.25">
      <c r="A13" s="30"/>
      <c r="B13" s="30"/>
      <c r="C13" s="30"/>
      <c r="D13" s="31"/>
      <c r="E13" s="31"/>
      <c r="F13" s="15"/>
      <c r="G13" s="24"/>
      <c r="H13" s="16"/>
      <c r="I13" s="16"/>
      <c r="J13" s="24"/>
      <c r="K13" s="17"/>
      <c r="L13" s="46">
        <f t="shared" si="7"/>
        <v>0</v>
      </c>
      <c r="M13" s="46">
        <f t="shared" si="8"/>
        <v>0</v>
      </c>
      <c r="O13" s="6" t="str">
        <f t="shared" si="0"/>
        <v/>
      </c>
      <c r="P13" s="6" t="str">
        <f t="shared" si="1"/>
        <v/>
      </c>
      <c r="Q13" s="6" t="str">
        <f t="shared" si="2"/>
        <v>-</v>
      </c>
      <c r="R13" s="6" t="str">
        <f t="shared" si="3"/>
        <v>-</v>
      </c>
      <c r="S13" s="6" t="str">
        <f t="shared" si="4"/>
        <v/>
      </c>
      <c r="T13" s="6" t="str">
        <f t="shared" si="5"/>
        <v/>
      </c>
      <c r="U13" s="6" t="str">
        <f t="shared" si="6"/>
        <v/>
      </c>
      <c r="V13" s="6" t="str">
        <f>V6</f>
        <v>Angleterre</v>
      </c>
      <c r="W13" s="6">
        <f ca="1">SUMIF($J$5:$K$27,V13,$K$5:$K$27)</f>
        <v>36</v>
      </c>
      <c r="X13" s="6" t="str">
        <f>V13</f>
        <v>Angleterre</v>
      </c>
      <c r="Y13" s="6">
        <f ca="1">SUMIF($K$5:$M$27,X13,$M$5:$M$27)</f>
        <v>39</v>
      </c>
    </row>
    <row r="14" spans="1:25" ht="17.350000000000001" customHeight="1" x14ac:dyDescent="0.25">
      <c r="A14" s="4" t="s">
        <v>13</v>
      </c>
      <c r="B14" s="32"/>
      <c r="C14" s="32"/>
      <c r="D14" s="31"/>
      <c r="E14" s="31"/>
      <c r="F14" s="18"/>
      <c r="G14" s="25"/>
      <c r="H14" s="19"/>
      <c r="I14" s="19"/>
      <c r="J14" s="25"/>
      <c r="K14" s="20"/>
      <c r="L14" s="46">
        <f t="shared" si="7"/>
        <v>0</v>
      </c>
      <c r="M14" s="46">
        <f t="shared" si="8"/>
        <v>0</v>
      </c>
      <c r="O14" s="6" t="str">
        <f t="shared" si="0"/>
        <v/>
      </c>
      <c r="P14" s="6" t="str">
        <f t="shared" si="1"/>
        <v/>
      </c>
      <c r="Q14" s="6" t="str">
        <f t="shared" si="2"/>
        <v>-</v>
      </c>
      <c r="R14" s="6" t="str">
        <f t="shared" si="3"/>
        <v>-</v>
      </c>
      <c r="S14" s="6" t="str">
        <f t="shared" si="4"/>
        <v/>
      </c>
      <c r="T14" s="6" t="str">
        <f t="shared" si="5"/>
        <v/>
      </c>
      <c r="U14" s="6" t="str">
        <f t="shared" si="6"/>
        <v/>
      </c>
      <c r="V14" s="6" t="str">
        <f t="shared" ref="V14:X18" si="13">V7</f>
        <v>Écosse</v>
      </c>
      <c r="W14" s="6">
        <f t="shared" ref="W14:W18" ca="1" si="14">SUMIF($J$5:$K$27,V14,$K$5:$K$27)</f>
        <v>50</v>
      </c>
      <c r="X14" s="6" t="str">
        <f t="shared" si="13"/>
        <v>Écosse</v>
      </c>
      <c r="Y14" s="6">
        <f t="shared" ref="Y14:Y18" ca="1" si="15">SUMIF($K$5:$M$27,X14,$M$5:$M$27)</f>
        <v>55</v>
      </c>
    </row>
    <row r="15" spans="1:25" ht="17.350000000000001" customHeight="1" x14ac:dyDescent="0.25">
      <c r="A15" s="26" t="s">
        <v>14</v>
      </c>
      <c r="B15" s="26"/>
      <c r="C15" s="26"/>
      <c r="D15" s="40" t="s">
        <v>6</v>
      </c>
      <c r="E15" s="27"/>
      <c r="F15" s="53" t="s">
        <v>35</v>
      </c>
      <c r="G15" s="100">
        <v>20</v>
      </c>
      <c r="H15" s="101">
        <v>2</v>
      </c>
      <c r="I15" s="102">
        <v>5</v>
      </c>
      <c r="J15" s="103">
        <v>34</v>
      </c>
      <c r="K15" s="54" t="s">
        <v>27</v>
      </c>
      <c r="L15" s="46">
        <f t="shared" si="7"/>
        <v>34</v>
      </c>
      <c r="M15" s="46">
        <f t="shared" si="8"/>
        <v>20</v>
      </c>
      <c r="O15" s="6" t="str">
        <f t="shared" si="0"/>
        <v>Irlande</v>
      </c>
      <c r="P15" s="6" t="str">
        <f t="shared" si="1"/>
        <v>Italie</v>
      </c>
      <c r="Q15" s="6" t="str">
        <f t="shared" si="2"/>
        <v/>
      </c>
      <c r="R15" s="6" t="str">
        <f t="shared" si="3"/>
        <v/>
      </c>
      <c r="S15" s="6" t="str">
        <f t="shared" si="4"/>
        <v/>
      </c>
      <c r="T15" s="6" t="str">
        <f t="shared" si="5"/>
        <v>Irlande</v>
      </c>
      <c r="U15" s="6" t="str">
        <f t="shared" si="6"/>
        <v/>
      </c>
      <c r="V15" s="6" t="str">
        <f t="shared" si="13"/>
        <v>France</v>
      </c>
      <c r="W15" s="6">
        <f t="shared" ca="1" si="14"/>
        <v>101</v>
      </c>
      <c r="X15" s="6" t="str">
        <f t="shared" si="13"/>
        <v>France</v>
      </c>
      <c r="Y15" s="6">
        <f t="shared" ca="1" si="15"/>
        <v>66</v>
      </c>
    </row>
    <row r="16" spans="1:25" ht="17.350000000000001" customHeight="1" x14ac:dyDescent="0.25">
      <c r="A16" s="28" t="s">
        <v>15</v>
      </c>
      <c r="B16" s="28"/>
      <c r="C16" s="28"/>
      <c r="D16" s="41" t="s">
        <v>2</v>
      </c>
      <c r="E16" s="29"/>
      <c r="F16" s="53" t="s">
        <v>36</v>
      </c>
      <c r="G16" s="100">
        <v>10</v>
      </c>
      <c r="H16" s="101">
        <v>1</v>
      </c>
      <c r="I16" s="102">
        <v>3</v>
      </c>
      <c r="J16" s="103">
        <v>20</v>
      </c>
      <c r="K16" s="54" t="s">
        <v>32</v>
      </c>
      <c r="L16" s="46">
        <f t="shared" si="7"/>
        <v>20</v>
      </c>
      <c r="M16" s="46">
        <f t="shared" si="8"/>
        <v>10</v>
      </c>
      <c r="O16" s="6" t="str">
        <f t="shared" si="0"/>
        <v>Angleterre</v>
      </c>
      <c r="P16" s="6" t="str">
        <f t="shared" si="1"/>
        <v>Pays de Galles</v>
      </c>
      <c r="Q16" s="6" t="str">
        <f t="shared" si="2"/>
        <v/>
      </c>
      <c r="R16" s="6" t="str">
        <f t="shared" si="3"/>
        <v/>
      </c>
      <c r="S16" s="6" t="str">
        <f t="shared" si="4"/>
        <v/>
      </c>
      <c r="T16" s="6" t="str">
        <f t="shared" si="5"/>
        <v/>
      </c>
      <c r="U16" s="6" t="str">
        <f t="shared" si="6"/>
        <v/>
      </c>
      <c r="V16" s="6" t="str">
        <f t="shared" si="13"/>
        <v>Irlande</v>
      </c>
      <c r="W16" s="6">
        <f t="shared" ca="1" si="14"/>
        <v>90</v>
      </c>
      <c r="X16" s="6" t="str">
        <f t="shared" si="13"/>
        <v>Irlande</v>
      </c>
      <c r="Y16" s="6">
        <f t="shared" ca="1" si="15"/>
        <v>37</v>
      </c>
    </row>
    <row r="17" spans="1:30" ht="17.350000000000001" customHeight="1" x14ac:dyDescent="0.25">
      <c r="A17" s="28" t="s">
        <v>16</v>
      </c>
      <c r="B17" s="28"/>
      <c r="C17" s="28"/>
      <c r="D17" s="41" t="s">
        <v>17</v>
      </c>
      <c r="E17" s="29"/>
      <c r="F17" s="53" t="s">
        <v>34</v>
      </c>
      <c r="G17" s="100">
        <v>32</v>
      </c>
      <c r="H17" s="101">
        <v>4</v>
      </c>
      <c r="I17" s="102">
        <v>3</v>
      </c>
      <c r="J17" s="103">
        <v>21</v>
      </c>
      <c r="K17" s="54" t="s">
        <v>33</v>
      </c>
      <c r="L17" s="46">
        <f t="shared" si="7"/>
        <v>21</v>
      </c>
      <c r="M17" s="46">
        <f t="shared" si="8"/>
        <v>32</v>
      </c>
      <c r="O17" s="6" t="str">
        <f t="shared" si="0"/>
        <v>France</v>
      </c>
      <c r="P17" s="6" t="str">
        <f t="shared" si="1"/>
        <v>Écosse</v>
      </c>
      <c r="Q17" s="6" t="str">
        <f t="shared" si="2"/>
        <v/>
      </c>
      <c r="R17" s="6" t="str">
        <f t="shared" si="3"/>
        <v/>
      </c>
      <c r="S17" s="6" t="str">
        <f t="shared" si="4"/>
        <v>France</v>
      </c>
      <c r="T17" s="6" t="str">
        <f t="shared" si="5"/>
        <v/>
      </c>
      <c r="U17" s="6" t="str">
        <f t="shared" si="6"/>
        <v/>
      </c>
      <c r="V17" s="6" t="str">
        <f t="shared" si="13"/>
        <v>Italie</v>
      </c>
      <c r="W17" s="6">
        <f t="shared" ca="1" si="14"/>
        <v>28</v>
      </c>
      <c r="X17" s="6" t="str">
        <f t="shared" si="13"/>
        <v>Italie</v>
      </c>
      <c r="Y17" s="6">
        <f t="shared" ca="1" si="15"/>
        <v>57</v>
      </c>
    </row>
    <row r="18" spans="1:30" ht="11.95" customHeight="1" x14ac:dyDescent="0.25">
      <c r="A18" s="30"/>
      <c r="B18" s="30"/>
      <c r="C18" s="30"/>
      <c r="D18" s="31"/>
      <c r="E18" s="31"/>
      <c r="F18" s="15"/>
      <c r="G18" s="24"/>
      <c r="H18" s="16"/>
      <c r="I18" s="16"/>
      <c r="J18" s="24"/>
      <c r="K18" s="17"/>
      <c r="L18" s="46">
        <f t="shared" si="7"/>
        <v>0</v>
      </c>
      <c r="M18" s="46">
        <f t="shared" si="8"/>
        <v>0</v>
      </c>
      <c r="O18" s="6" t="str">
        <f t="shared" si="0"/>
        <v/>
      </c>
      <c r="P18" s="6" t="str">
        <f t="shared" si="1"/>
        <v/>
      </c>
      <c r="Q18" s="6" t="str">
        <f t="shared" si="2"/>
        <v>-</v>
      </c>
      <c r="R18" s="6" t="str">
        <f t="shared" si="3"/>
        <v>-</v>
      </c>
      <c r="S18" s="6" t="str">
        <f t="shared" si="4"/>
        <v/>
      </c>
      <c r="T18" s="6" t="str">
        <f t="shared" si="5"/>
        <v/>
      </c>
      <c r="U18" s="6" t="str">
        <f t="shared" si="6"/>
        <v/>
      </c>
      <c r="V18" s="6" t="str">
        <f t="shared" si="13"/>
        <v>Pays de Galles</v>
      </c>
      <c r="W18" s="6">
        <f t="shared" ca="1" si="14"/>
        <v>64</v>
      </c>
      <c r="X18" s="6" t="str">
        <f t="shared" si="13"/>
        <v>Pays de Galles</v>
      </c>
      <c r="Y18" s="6">
        <f t="shared" ca="1" si="15"/>
        <v>93</v>
      </c>
    </row>
    <row r="19" spans="1:30" ht="17.350000000000001" customHeight="1" x14ac:dyDescent="0.25">
      <c r="A19" s="4" t="s">
        <v>18</v>
      </c>
      <c r="B19" s="32"/>
      <c r="C19" s="32"/>
      <c r="D19" s="31"/>
      <c r="E19" s="31"/>
      <c r="F19" s="18"/>
      <c r="G19" s="25"/>
      <c r="H19" s="19"/>
      <c r="I19" s="19"/>
      <c r="J19" s="25"/>
      <c r="K19" s="20"/>
      <c r="L19" s="46">
        <f t="shared" si="7"/>
        <v>0</v>
      </c>
      <c r="M19" s="46">
        <f t="shared" si="8"/>
        <v>0</v>
      </c>
      <c r="O19" s="6" t="str">
        <f t="shared" si="0"/>
        <v/>
      </c>
      <c r="P19" s="6" t="str">
        <f t="shared" si="1"/>
        <v/>
      </c>
      <c r="Q19" s="6" t="str">
        <f t="shared" si="2"/>
        <v>-</v>
      </c>
      <c r="R19" s="6" t="str">
        <f t="shared" si="3"/>
        <v>-</v>
      </c>
      <c r="S19" s="6" t="str">
        <f t="shared" si="4"/>
        <v/>
      </c>
      <c r="T19" s="6" t="str">
        <f t="shared" si="5"/>
        <v/>
      </c>
      <c r="U19" s="6" t="str">
        <f t="shared" si="6"/>
        <v/>
      </c>
      <c r="V19" s="45" t="s">
        <v>69</v>
      </c>
      <c r="W19" s="12"/>
      <c r="X19" s="45" t="s">
        <v>69</v>
      </c>
      <c r="Y19" s="12"/>
    </row>
    <row r="20" spans="1:30" ht="17.350000000000001" customHeight="1" x14ac:dyDescent="0.25">
      <c r="A20" s="26" t="s">
        <v>19</v>
      </c>
      <c r="B20" s="26"/>
      <c r="C20" s="26"/>
      <c r="D20" s="40" t="s">
        <v>20</v>
      </c>
      <c r="E20" s="27"/>
      <c r="F20" s="53" t="s">
        <v>35</v>
      </c>
      <c r="G20" s="100">
        <v>17</v>
      </c>
      <c r="H20" s="101">
        <v>2</v>
      </c>
      <c r="I20" s="102">
        <v>4</v>
      </c>
      <c r="J20" s="103">
        <v>29</v>
      </c>
      <c r="K20" s="54" t="s">
        <v>36</v>
      </c>
      <c r="L20" s="46">
        <f t="shared" si="7"/>
        <v>29</v>
      </c>
      <c r="M20" s="46">
        <f t="shared" si="8"/>
        <v>17</v>
      </c>
      <c r="O20" s="6" t="str">
        <f t="shared" si="0"/>
        <v>Pays de Galles</v>
      </c>
      <c r="P20" s="6" t="str">
        <f t="shared" si="1"/>
        <v>Italie</v>
      </c>
      <c r="Q20" s="6" t="str">
        <f t="shared" si="2"/>
        <v/>
      </c>
      <c r="R20" s="6" t="str">
        <f t="shared" si="3"/>
        <v/>
      </c>
      <c r="S20" s="6" t="str">
        <f t="shared" si="4"/>
        <v/>
      </c>
      <c r="T20" s="6" t="str">
        <f t="shared" si="5"/>
        <v>Pays de Galles</v>
      </c>
      <c r="U20" s="6" t="str">
        <f t="shared" si="6"/>
        <v/>
      </c>
      <c r="V20" s="10" t="str">
        <f>V13</f>
        <v>Angleterre</v>
      </c>
      <c r="W20" s="10">
        <f ca="1">W6+W13</f>
        <v>100</v>
      </c>
      <c r="X20" s="10" t="str">
        <f>X13</f>
        <v>Angleterre</v>
      </c>
      <c r="Y20" s="10">
        <f ca="1">Y6+Y13</f>
        <v>135</v>
      </c>
    </row>
    <row r="21" spans="1:30" ht="17.350000000000001" customHeight="1" x14ac:dyDescent="0.25">
      <c r="A21" s="28" t="s">
        <v>21</v>
      </c>
      <c r="B21" s="28"/>
      <c r="C21" s="28"/>
      <c r="D21" s="41" t="s">
        <v>4</v>
      </c>
      <c r="E21" s="29"/>
      <c r="F21" s="53" t="s">
        <v>32</v>
      </c>
      <c r="G21" s="100">
        <v>10</v>
      </c>
      <c r="H21" s="101">
        <v>1</v>
      </c>
      <c r="I21" s="102">
        <v>7</v>
      </c>
      <c r="J21" s="103">
        <v>53</v>
      </c>
      <c r="K21" s="54" t="s">
        <v>34</v>
      </c>
      <c r="L21" s="46">
        <f t="shared" si="7"/>
        <v>53</v>
      </c>
      <c r="M21" s="46">
        <f t="shared" si="8"/>
        <v>10</v>
      </c>
      <c r="O21" s="6" t="str">
        <f t="shared" si="0"/>
        <v>France</v>
      </c>
      <c r="P21" s="6" t="str">
        <f t="shared" si="1"/>
        <v>Angleterre</v>
      </c>
      <c r="Q21" s="6" t="str">
        <f t="shared" si="2"/>
        <v/>
      </c>
      <c r="R21" s="6" t="str">
        <f t="shared" si="3"/>
        <v/>
      </c>
      <c r="S21" s="6" t="str">
        <f t="shared" si="4"/>
        <v/>
      </c>
      <c r="T21" s="6" t="str">
        <f t="shared" si="5"/>
        <v>France</v>
      </c>
      <c r="U21" s="6" t="str">
        <f t="shared" si="6"/>
        <v/>
      </c>
      <c r="V21" s="10" t="str">
        <f t="shared" ref="V21:X25" si="16">V14</f>
        <v>Écosse</v>
      </c>
      <c r="W21" s="10">
        <f t="shared" ref="W21:Y24" ca="1" si="17">W7+W14</f>
        <v>118</v>
      </c>
      <c r="X21" s="10" t="str">
        <f t="shared" si="16"/>
        <v>Écosse</v>
      </c>
      <c r="Y21" s="10">
        <f t="shared" ca="1" si="17"/>
        <v>98</v>
      </c>
    </row>
    <row r="22" spans="1:30" ht="17.350000000000001" customHeight="1" x14ac:dyDescent="0.25">
      <c r="A22" s="28" t="s">
        <v>22</v>
      </c>
      <c r="B22" s="28"/>
      <c r="C22" s="28"/>
      <c r="D22" s="41" t="s">
        <v>11</v>
      </c>
      <c r="E22" s="29"/>
      <c r="F22" s="53" t="s">
        <v>33</v>
      </c>
      <c r="G22" s="100">
        <v>7</v>
      </c>
      <c r="H22" s="101">
        <v>1</v>
      </c>
      <c r="I22" s="102">
        <v>3</v>
      </c>
      <c r="J22" s="103">
        <v>22</v>
      </c>
      <c r="K22" s="54" t="s">
        <v>27</v>
      </c>
      <c r="L22" s="46">
        <f t="shared" si="7"/>
        <v>22</v>
      </c>
      <c r="M22" s="46">
        <f t="shared" si="8"/>
        <v>7</v>
      </c>
      <c r="O22" s="6" t="str">
        <f t="shared" si="0"/>
        <v>Irlande</v>
      </c>
      <c r="P22" s="6" t="str">
        <f t="shared" si="1"/>
        <v>Écosse</v>
      </c>
      <c r="Q22" s="6" t="str">
        <f t="shared" si="2"/>
        <v/>
      </c>
      <c r="R22" s="6" t="str">
        <f t="shared" si="3"/>
        <v/>
      </c>
      <c r="S22" s="6" t="str">
        <f t="shared" si="4"/>
        <v/>
      </c>
      <c r="T22" s="6" t="str">
        <f t="shared" si="5"/>
        <v/>
      </c>
      <c r="U22" s="6" t="str">
        <f t="shared" si="6"/>
        <v/>
      </c>
      <c r="V22" s="10" t="str">
        <f t="shared" si="16"/>
        <v>France</v>
      </c>
      <c r="W22" s="10">
        <f t="shared" ca="1" si="17"/>
        <v>174</v>
      </c>
      <c r="X22" s="10" t="str">
        <f t="shared" si="16"/>
        <v>France</v>
      </c>
      <c r="Y22" s="10">
        <f t="shared" ca="1" si="17"/>
        <v>115</v>
      </c>
    </row>
    <row r="23" spans="1:30" ht="11.95" customHeight="1" x14ac:dyDescent="0.25">
      <c r="A23" s="30"/>
      <c r="B23" s="30"/>
      <c r="C23" s="30"/>
      <c r="D23" s="31"/>
      <c r="E23" s="31"/>
      <c r="F23" s="15"/>
      <c r="G23" s="24"/>
      <c r="H23" s="16"/>
      <c r="I23" s="16"/>
      <c r="J23" s="24"/>
      <c r="K23" s="17"/>
      <c r="L23" s="46">
        <f t="shared" si="7"/>
        <v>0</v>
      </c>
      <c r="M23" s="46">
        <f t="shared" si="8"/>
        <v>0</v>
      </c>
      <c r="O23" s="6" t="str">
        <f t="shared" si="0"/>
        <v/>
      </c>
      <c r="P23" s="6" t="str">
        <f t="shared" si="1"/>
        <v/>
      </c>
      <c r="Q23" s="6" t="str">
        <f t="shared" si="2"/>
        <v>-</v>
      </c>
      <c r="R23" s="6" t="str">
        <f t="shared" si="3"/>
        <v>-</v>
      </c>
      <c r="S23" s="6" t="str">
        <f t="shared" si="4"/>
        <v/>
      </c>
      <c r="T23" s="6" t="str">
        <f t="shared" si="5"/>
        <v/>
      </c>
      <c r="U23" s="6" t="str">
        <f t="shared" si="6"/>
        <v/>
      </c>
      <c r="V23" s="10" t="str">
        <f t="shared" si="16"/>
        <v>Irlande</v>
      </c>
      <c r="W23" s="10">
        <f t="shared" ca="1" si="17"/>
        <v>151</v>
      </c>
      <c r="X23" s="10" t="str">
        <f t="shared" si="16"/>
        <v>Irlande</v>
      </c>
      <c r="Y23" s="10">
        <f t="shared" ca="1" si="17"/>
        <v>72</v>
      </c>
    </row>
    <row r="24" spans="1:30" ht="17.350000000000001" customHeight="1" x14ac:dyDescent="0.25">
      <c r="A24" s="4" t="s">
        <v>23</v>
      </c>
      <c r="B24" s="32"/>
      <c r="C24" s="32"/>
      <c r="D24" s="31"/>
      <c r="E24" s="31"/>
      <c r="F24" s="18"/>
      <c r="G24" s="25"/>
      <c r="H24" s="19"/>
      <c r="I24" s="19"/>
      <c r="J24" s="25"/>
      <c r="K24" s="20"/>
      <c r="L24" s="46">
        <f t="shared" si="7"/>
        <v>0</v>
      </c>
      <c r="M24" s="46">
        <f t="shared" si="8"/>
        <v>0</v>
      </c>
      <c r="O24" s="6" t="str">
        <f t="shared" si="0"/>
        <v/>
      </c>
      <c r="P24" s="6" t="str">
        <f t="shared" si="1"/>
        <v/>
      </c>
      <c r="Q24" s="6" t="str">
        <f t="shared" si="2"/>
        <v>-</v>
      </c>
      <c r="R24" s="6" t="str">
        <f t="shared" si="3"/>
        <v>-</v>
      </c>
      <c r="S24" s="6" t="str">
        <f t="shared" si="4"/>
        <v/>
      </c>
      <c r="T24" s="6" t="str">
        <f t="shared" si="5"/>
        <v/>
      </c>
      <c r="U24" s="6" t="str">
        <f t="shared" si="6"/>
        <v/>
      </c>
      <c r="V24" s="10" t="str">
        <f t="shared" si="16"/>
        <v>Italie</v>
      </c>
      <c r="W24" s="10">
        <f t="shared" ca="1" si="17"/>
        <v>89</v>
      </c>
      <c r="X24" s="10" t="str">
        <f t="shared" si="16"/>
        <v>Italie</v>
      </c>
      <c r="Y24" s="10">
        <f t="shared" ca="1" si="17"/>
        <v>149</v>
      </c>
    </row>
    <row r="25" spans="1:30" ht="17.350000000000001" customHeight="1" x14ac:dyDescent="0.25">
      <c r="A25" s="26" t="s">
        <v>24</v>
      </c>
      <c r="B25" s="26"/>
      <c r="C25" s="26"/>
      <c r="D25" s="40" t="s">
        <v>11</v>
      </c>
      <c r="E25" s="27"/>
      <c r="F25" s="53" t="s">
        <v>33</v>
      </c>
      <c r="G25" s="100">
        <v>26</v>
      </c>
      <c r="H25" s="101">
        <v>4</v>
      </c>
      <c r="I25" s="102">
        <v>1</v>
      </c>
      <c r="J25" s="103">
        <v>14</v>
      </c>
      <c r="K25" s="54" t="s">
        <v>35</v>
      </c>
      <c r="L25" s="46">
        <f t="shared" si="7"/>
        <v>14</v>
      </c>
      <c r="M25" s="46">
        <f t="shared" si="8"/>
        <v>26</v>
      </c>
      <c r="O25" s="6" t="str">
        <f t="shared" si="0"/>
        <v>Écosse</v>
      </c>
      <c r="P25" s="6" t="str">
        <f t="shared" si="1"/>
        <v>Italie</v>
      </c>
      <c r="Q25" s="6" t="str">
        <f t="shared" si="2"/>
        <v/>
      </c>
      <c r="R25" s="6" t="str">
        <f t="shared" si="3"/>
        <v/>
      </c>
      <c r="S25" s="6" t="str">
        <f t="shared" si="4"/>
        <v>Écosse</v>
      </c>
      <c r="T25" s="6" t="str">
        <f t="shared" si="5"/>
        <v/>
      </c>
      <c r="U25" s="6" t="str">
        <f t="shared" si="6"/>
        <v/>
      </c>
      <c r="V25" s="10" t="str">
        <f t="shared" si="16"/>
        <v>Pays de Galles</v>
      </c>
      <c r="W25" s="10">
        <f ca="1">W11+W18</f>
        <v>84</v>
      </c>
      <c r="X25" s="10" t="str">
        <f t="shared" si="16"/>
        <v>Pays de Galles</v>
      </c>
      <c r="Y25" s="10">
        <f ca="1">Y11+Y18</f>
        <v>147</v>
      </c>
    </row>
    <row r="26" spans="1:30" ht="17.350000000000001" customHeight="1" x14ac:dyDescent="0.25">
      <c r="A26" s="28" t="s">
        <v>25</v>
      </c>
      <c r="B26" s="28"/>
      <c r="C26" s="28"/>
      <c r="D26" s="41" t="s">
        <v>17</v>
      </c>
      <c r="E26" s="29"/>
      <c r="F26" s="53" t="s">
        <v>34</v>
      </c>
      <c r="G26" s="100">
        <v>41</v>
      </c>
      <c r="H26" s="101">
        <v>5</v>
      </c>
      <c r="I26" s="102">
        <v>4</v>
      </c>
      <c r="J26" s="103">
        <v>28</v>
      </c>
      <c r="K26" s="54" t="s">
        <v>36</v>
      </c>
      <c r="L26" s="46">
        <f t="shared" si="7"/>
        <v>28</v>
      </c>
      <c r="M26" s="46">
        <f t="shared" si="8"/>
        <v>41</v>
      </c>
      <c r="O26" s="6" t="str">
        <f t="shared" si="0"/>
        <v>France</v>
      </c>
      <c r="P26" s="6" t="str">
        <f t="shared" si="1"/>
        <v>Pays de Galles</v>
      </c>
      <c r="Q26" s="6" t="str">
        <f t="shared" si="2"/>
        <v/>
      </c>
      <c r="R26" s="6" t="str">
        <f t="shared" si="3"/>
        <v/>
      </c>
      <c r="S26" s="6" t="str">
        <f t="shared" si="4"/>
        <v>France</v>
      </c>
      <c r="T26" s="6" t="str">
        <f t="shared" si="5"/>
        <v>Pays de Galles</v>
      </c>
      <c r="U26" s="6" t="str">
        <f t="shared" si="6"/>
        <v/>
      </c>
      <c r="V26" s="6"/>
      <c r="W26" s="6"/>
      <c r="X26" s="6"/>
      <c r="Y26" s="6"/>
    </row>
    <row r="27" spans="1:30" ht="17.350000000000001" customHeight="1" x14ac:dyDescent="0.25">
      <c r="A27" s="28" t="s">
        <v>26</v>
      </c>
      <c r="B27" s="28"/>
      <c r="C27" s="28"/>
      <c r="D27" s="41" t="s">
        <v>9</v>
      </c>
      <c r="E27" s="29"/>
      <c r="F27" s="53" t="s">
        <v>27</v>
      </c>
      <c r="G27" s="100">
        <v>29</v>
      </c>
      <c r="H27" s="101">
        <v>4</v>
      </c>
      <c r="I27" s="102">
        <v>1</v>
      </c>
      <c r="J27" s="103">
        <v>16</v>
      </c>
      <c r="K27" s="54" t="s">
        <v>32</v>
      </c>
      <c r="L27" s="46">
        <f t="shared" si="7"/>
        <v>16</v>
      </c>
      <c r="M27" s="46">
        <f t="shared" si="8"/>
        <v>29</v>
      </c>
      <c r="O27" s="6" t="str">
        <f t="shared" si="0"/>
        <v>Irlande</v>
      </c>
      <c r="P27" s="6" t="str">
        <f t="shared" si="1"/>
        <v>Angleterre</v>
      </c>
      <c r="Q27" s="6" t="str">
        <f t="shared" si="2"/>
        <v/>
      </c>
      <c r="R27" s="6" t="str">
        <f t="shared" si="3"/>
        <v/>
      </c>
      <c r="S27" s="6" t="str">
        <f t="shared" si="4"/>
        <v>Irlande</v>
      </c>
      <c r="T27" s="6" t="str">
        <f t="shared" si="5"/>
        <v/>
      </c>
      <c r="U27" s="6" t="str">
        <f t="shared" si="6"/>
        <v/>
      </c>
      <c r="V27" s="6"/>
      <c r="W27" s="6"/>
      <c r="X27" s="6"/>
      <c r="Y27" s="6"/>
    </row>
    <row r="29" spans="1:30" ht="42.75" hidden="1" customHeight="1" thickBot="1" x14ac:dyDescent="0.3">
      <c r="A29" s="21" t="s">
        <v>72</v>
      </c>
      <c r="B29" s="21"/>
      <c r="C29" s="21"/>
    </row>
    <row r="30" spans="1:30" ht="32.200000000000003" hidden="1" customHeight="1" x14ac:dyDescent="0.25">
      <c r="B30" s="47" t="s">
        <v>55</v>
      </c>
      <c r="C30" s="48" t="s">
        <v>57</v>
      </c>
      <c r="D30" s="48" t="s">
        <v>58</v>
      </c>
      <c r="E30" s="48" t="s">
        <v>59</v>
      </c>
      <c r="F30" s="48" t="s">
        <v>60</v>
      </c>
      <c r="G30" s="48" t="s">
        <v>62</v>
      </c>
      <c r="H30" s="48" t="s">
        <v>63</v>
      </c>
      <c r="I30" s="49" t="s">
        <v>64</v>
      </c>
      <c r="J30" s="50" t="s">
        <v>65</v>
      </c>
      <c r="Z30" s="2" t="s">
        <v>74</v>
      </c>
      <c r="AA30" s="1" t="s">
        <v>76</v>
      </c>
      <c r="AB30" s="2" t="s">
        <v>75</v>
      </c>
      <c r="AC30" s="2" t="s">
        <v>73</v>
      </c>
      <c r="AD30" s="1" t="s">
        <v>76</v>
      </c>
    </row>
    <row r="31" spans="1:30" ht="20.25" hidden="1" customHeight="1" x14ac:dyDescent="0.25">
      <c r="A31" s="8" t="s">
        <v>32</v>
      </c>
      <c r="B31" s="5">
        <f t="shared" ref="B31:B36" si="18">COUNTIF($O$5:$O$27,$A31)</f>
        <v>2</v>
      </c>
      <c r="C31" s="5">
        <f t="shared" ref="C31:C36" si="19">COUNTIF($P$5:$P$27,$A31)</f>
        <v>3</v>
      </c>
      <c r="D31" s="5">
        <f t="shared" ref="D31:D36" si="20">COUNTIF($Q$5:$R$27,$A31)</f>
        <v>0</v>
      </c>
      <c r="E31" s="5">
        <f t="shared" ref="E31:E36" si="21">COUNTIF($S$5:$T$27,$A31)</f>
        <v>1</v>
      </c>
      <c r="F31" s="5">
        <f t="shared" ref="F31:F36" si="22">COUNTIF($U$5:$U$27,$A31)</f>
        <v>1</v>
      </c>
      <c r="G31" s="5">
        <f t="shared" ref="G31:G36" ca="1" si="23">W20</f>
        <v>100</v>
      </c>
      <c r="H31" s="5">
        <f t="shared" ref="H31:H36" ca="1" si="24">Y20</f>
        <v>135</v>
      </c>
      <c r="I31" s="72">
        <f ca="1">G31-H31</f>
        <v>-35</v>
      </c>
      <c r="J31" s="51">
        <f>B31*4+D31*2+E31+F31+IF(COUNTIF(($O$5:$O$27),A31)&gt;4,3,0)</f>
        <v>10</v>
      </c>
      <c r="K31" s="44" t="str">
        <f>IF(COUNTIF(($O$5:$O$27),A31)&gt;4,"Grand Chelem !","")</f>
        <v/>
      </c>
      <c r="Z31" s="1">
        <f ca="1">J31+I31/1000+6/1000000</f>
        <v>9.9650060000000007</v>
      </c>
      <c r="AA31" s="1" t="str">
        <f>A31</f>
        <v>Angleterre</v>
      </c>
      <c r="AB31" s="1">
        <v>1</v>
      </c>
      <c r="AC31" s="1">
        <f ca="1">LARGE($Z$31:$Z$36,AB31)</f>
        <v>27.079003</v>
      </c>
      <c r="AD31" s="1" t="str">
        <f ca="1">VLOOKUP(AC31,$Z$31:$AA$36,2,0)</f>
        <v>Irlande</v>
      </c>
    </row>
    <row r="32" spans="1:30" ht="20.25" hidden="1" customHeight="1" x14ac:dyDescent="0.25">
      <c r="A32" s="8" t="s">
        <v>33</v>
      </c>
      <c r="B32" s="5">
        <f t="shared" si="18"/>
        <v>3</v>
      </c>
      <c r="C32" s="5">
        <f t="shared" si="19"/>
        <v>2</v>
      </c>
      <c r="D32" s="5">
        <f t="shared" si="20"/>
        <v>0</v>
      </c>
      <c r="E32" s="5">
        <f t="shared" si="21"/>
        <v>3</v>
      </c>
      <c r="F32" s="5">
        <f t="shared" si="22"/>
        <v>0</v>
      </c>
      <c r="G32" s="5">
        <f t="shared" ca="1" si="23"/>
        <v>118</v>
      </c>
      <c r="H32" s="5">
        <f t="shared" ca="1" si="24"/>
        <v>98</v>
      </c>
      <c r="I32" s="72">
        <f t="shared" ref="I32:I36" ca="1" si="25">G32-H32</f>
        <v>20</v>
      </c>
      <c r="J32" s="51">
        <f t="shared" ref="J32:J36" si="26">B32*4+D32*2+E32+F32+IF(COUNTIF(($O$5:$O$27),A32)&gt;4,3,0)</f>
        <v>15</v>
      </c>
      <c r="K32" s="44" t="str">
        <f t="shared" ref="K32:K36" si="27">IF(COUNTIF(($O$5:$O$27),A32)&gt;4,"Grand Chelem !","")</f>
        <v/>
      </c>
      <c r="Z32" s="1">
        <f ca="1">J32+I32/1000+5/1000000</f>
        <v>15.020004999999999</v>
      </c>
      <c r="AA32" s="1" t="str">
        <f t="shared" ref="AA32:AA36" si="28">A32</f>
        <v>Écosse</v>
      </c>
      <c r="AB32" s="1">
        <v>2</v>
      </c>
      <c r="AC32" s="1">
        <f t="shared" ref="AC32:AC36" ca="1" si="29">LARGE($Z$31:$Z$36,AB32)</f>
        <v>20.059004000000002</v>
      </c>
      <c r="AD32" s="1" t="str">
        <f t="shared" ref="AD32:AD36" ca="1" si="30">VLOOKUP(AC32,$Z$31:$AA$36,2,0)</f>
        <v>France</v>
      </c>
    </row>
    <row r="33" spans="1:30" ht="20.25" hidden="1" customHeight="1" x14ac:dyDescent="0.25">
      <c r="A33" s="8" t="s">
        <v>34</v>
      </c>
      <c r="B33" s="5">
        <f t="shared" si="18"/>
        <v>4</v>
      </c>
      <c r="C33" s="5">
        <f t="shared" si="19"/>
        <v>1</v>
      </c>
      <c r="D33" s="5">
        <f t="shared" si="20"/>
        <v>0</v>
      </c>
      <c r="E33" s="5">
        <f t="shared" si="21"/>
        <v>4</v>
      </c>
      <c r="F33" s="5">
        <f t="shared" si="22"/>
        <v>0</v>
      </c>
      <c r="G33" s="5">
        <f t="shared" ca="1" si="23"/>
        <v>174</v>
      </c>
      <c r="H33" s="5">
        <f t="shared" ca="1" si="24"/>
        <v>115</v>
      </c>
      <c r="I33" s="72">
        <f t="shared" ca="1" si="25"/>
        <v>59</v>
      </c>
      <c r="J33" s="51">
        <f t="shared" si="26"/>
        <v>20</v>
      </c>
      <c r="K33" s="44" t="str">
        <f t="shared" si="27"/>
        <v/>
      </c>
      <c r="Z33" s="1">
        <f ca="1">J33+I33/1000+4/1000000</f>
        <v>20.059004000000002</v>
      </c>
      <c r="AA33" s="1" t="str">
        <f t="shared" si="28"/>
        <v>France</v>
      </c>
      <c r="AB33" s="1">
        <v>3</v>
      </c>
      <c r="AC33" s="1">
        <f t="shared" ca="1" si="29"/>
        <v>15.020004999999999</v>
      </c>
      <c r="AD33" s="1" t="str">
        <f t="shared" ca="1" si="30"/>
        <v>Écosse</v>
      </c>
    </row>
    <row r="34" spans="1:30" ht="20.25" hidden="1" customHeight="1" x14ac:dyDescent="0.25">
      <c r="A34" s="8" t="s">
        <v>27</v>
      </c>
      <c r="B34" s="5">
        <f t="shared" si="18"/>
        <v>5</v>
      </c>
      <c r="C34" s="5">
        <f t="shared" si="19"/>
        <v>0</v>
      </c>
      <c r="D34" s="5">
        <f t="shared" si="20"/>
        <v>0</v>
      </c>
      <c r="E34" s="5">
        <f t="shared" si="21"/>
        <v>4</v>
      </c>
      <c r="F34" s="5">
        <f t="shared" si="22"/>
        <v>0</v>
      </c>
      <c r="G34" s="5">
        <f t="shared" ca="1" si="23"/>
        <v>151</v>
      </c>
      <c r="H34" s="5">
        <f t="shared" ca="1" si="24"/>
        <v>72</v>
      </c>
      <c r="I34" s="72">
        <f t="shared" ca="1" si="25"/>
        <v>79</v>
      </c>
      <c r="J34" s="51">
        <f t="shared" si="26"/>
        <v>27</v>
      </c>
      <c r="K34" s="44" t="str">
        <f t="shared" si="27"/>
        <v>Grand Chelem !</v>
      </c>
      <c r="Z34" s="1">
        <f ca="1">J34+I34/1000+3/1000000</f>
        <v>27.079003</v>
      </c>
      <c r="AA34" s="1" t="str">
        <f t="shared" si="28"/>
        <v>Irlande</v>
      </c>
      <c r="AB34" s="1">
        <v>4</v>
      </c>
      <c r="AC34" s="1">
        <f t="shared" ca="1" si="29"/>
        <v>9.9650060000000007</v>
      </c>
      <c r="AD34" s="1" t="str">
        <f t="shared" ca="1" si="30"/>
        <v>Angleterre</v>
      </c>
    </row>
    <row r="35" spans="1:30" ht="20.25" hidden="1" customHeight="1" x14ac:dyDescent="0.25">
      <c r="A35" s="8" t="s">
        <v>35</v>
      </c>
      <c r="B35" s="5">
        <f t="shared" si="18"/>
        <v>0</v>
      </c>
      <c r="C35" s="5">
        <f t="shared" si="19"/>
        <v>5</v>
      </c>
      <c r="D35" s="5">
        <f t="shared" si="20"/>
        <v>0</v>
      </c>
      <c r="E35" s="5">
        <f t="shared" si="21"/>
        <v>0</v>
      </c>
      <c r="F35" s="5">
        <f t="shared" si="22"/>
        <v>1</v>
      </c>
      <c r="G35" s="5">
        <f t="shared" ca="1" si="23"/>
        <v>89</v>
      </c>
      <c r="H35" s="5">
        <f t="shared" ca="1" si="24"/>
        <v>149</v>
      </c>
      <c r="I35" s="72">
        <f t="shared" ca="1" si="25"/>
        <v>-60</v>
      </c>
      <c r="J35" s="51">
        <f t="shared" si="26"/>
        <v>1</v>
      </c>
      <c r="K35" s="44" t="str">
        <f t="shared" si="27"/>
        <v/>
      </c>
      <c r="Z35" s="1">
        <f ca="1">J35+I35/1000+2/1000000</f>
        <v>0.94000199999999989</v>
      </c>
      <c r="AA35" s="1" t="str">
        <f t="shared" si="28"/>
        <v>Italie</v>
      </c>
      <c r="AB35" s="1">
        <v>5</v>
      </c>
      <c r="AC35" s="1">
        <f t="shared" ca="1" si="29"/>
        <v>5.9370010000000004</v>
      </c>
      <c r="AD35" s="1" t="str">
        <f t="shared" ca="1" si="30"/>
        <v>Pays de Galles</v>
      </c>
    </row>
    <row r="36" spans="1:30" ht="20.25" hidden="1" customHeight="1" thickBot="1" x14ac:dyDescent="0.3">
      <c r="A36" s="8" t="s">
        <v>36</v>
      </c>
      <c r="B36" s="5">
        <f t="shared" si="18"/>
        <v>1</v>
      </c>
      <c r="C36" s="5">
        <f t="shared" si="19"/>
        <v>4</v>
      </c>
      <c r="D36" s="5">
        <f t="shared" si="20"/>
        <v>0</v>
      </c>
      <c r="E36" s="5">
        <f t="shared" si="21"/>
        <v>2</v>
      </c>
      <c r="F36" s="5">
        <f t="shared" si="22"/>
        <v>0</v>
      </c>
      <c r="G36" s="5">
        <f t="shared" ca="1" si="23"/>
        <v>84</v>
      </c>
      <c r="H36" s="5">
        <f t="shared" ca="1" si="24"/>
        <v>147</v>
      </c>
      <c r="I36" s="72">
        <f t="shared" ca="1" si="25"/>
        <v>-63</v>
      </c>
      <c r="J36" s="52">
        <f t="shared" si="26"/>
        <v>6</v>
      </c>
      <c r="K36" s="44" t="str">
        <f t="shared" si="27"/>
        <v/>
      </c>
      <c r="Z36" s="1">
        <f ca="1">J36+I36/1000+1/1000000</f>
        <v>5.9370010000000004</v>
      </c>
      <c r="AA36" s="1" t="str">
        <f t="shared" si="28"/>
        <v>Pays de Galles</v>
      </c>
      <c r="AB36" s="1">
        <v>6</v>
      </c>
      <c r="AC36" s="1">
        <f t="shared" ca="1" si="29"/>
        <v>0.94000199999999989</v>
      </c>
      <c r="AD36" s="1" t="str">
        <f t="shared" ca="1" si="30"/>
        <v>Italie</v>
      </c>
    </row>
    <row r="37" spans="1:30" ht="20.25" hidden="1" customHeight="1" x14ac:dyDescent="0.25">
      <c r="A37" s="56">
        <v>1</v>
      </c>
      <c r="B37" s="3">
        <v>2</v>
      </c>
      <c r="C37" s="56">
        <v>3</v>
      </c>
      <c r="D37" s="3">
        <v>4</v>
      </c>
      <c r="E37" s="56">
        <v>5</v>
      </c>
      <c r="F37" s="3">
        <v>6</v>
      </c>
      <c r="G37" s="56">
        <v>7</v>
      </c>
      <c r="H37" s="3">
        <v>8</v>
      </c>
      <c r="I37" s="56">
        <v>9</v>
      </c>
      <c r="J37" s="3">
        <v>10</v>
      </c>
      <c r="K37" s="3">
        <v>11</v>
      </c>
    </row>
    <row r="38" spans="1:30" ht="42.75" customHeight="1" thickBot="1" x14ac:dyDescent="0.3">
      <c r="A38" s="21" t="s">
        <v>31</v>
      </c>
      <c r="B38" s="21"/>
      <c r="C38" s="21"/>
    </row>
    <row r="39" spans="1:30" ht="32.200000000000003" customHeight="1" thickBot="1" x14ac:dyDescent="0.3">
      <c r="B39" s="68" t="s">
        <v>55</v>
      </c>
      <c r="C39" s="63" t="s">
        <v>57</v>
      </c>
      <c r="D39" s="58" t="s">
        <v>58</v>
      </c>
      <c r="E39" s="57" t="s">
        <v>59</v>
      </c>
      <c r="F39" s="58" t="s">
        <v>60</v>
      </c>
      <c r="G39" s="57" t="s">
        <v>62</v>
      </c>
      <c r="H39" s="63" t="s">
        <v>63</v>
      </c>
      <c r="I39" s="64" t="s">
        <v>64</v>
      </c>
      <c r="J39" s="50" t="s">
        <v>65</v>
      </c>
    </row>
    <row r="40" spans="1:30" ht="20.25" customHeight="1" x14ac:dyDescent="0.25">
      <c r="A40" s="69" t="str">
        <f ca="1">AD31</f>
        <v>Irlande</v>
      </c>
      <c r="B40" s="59">
        <f ca="1">VLOOKUP($A40,$A$31:$K$36,B$37,0)</f>
        <v>5</v>
      </c>
      <c r="C40" s="5">
        <f t="shared" ref="C40:K45" ca="1" si="31">VLOOKUP($A40,$A$31:$K$36,C$37,0)</f>
        <v>0</v>
      </c>
      <c r="D40" s="60">
        <f t="shared" ca="1" si="31"/>
        <v>0</v>
      </c>
      <c r="E40" s="59">
        <f t="shared" ca="1" si="31"/>
        <v>4</v>
      </c>
      <c r="F40" s="60">
        <f t="shared" ca="1" si="31"/>
        <v>0</v>
      </c>
      <c r="G40" s="59">
        <f t="shared" ca="1" si="31"/>
        <v>151</v>
      </c>
      <c r="H40" s="5">
        <f t="shared" ca="1" si="31"/>
        <v>72</v>
      </c>
      <c r="I40" s="73">
        <f t="shared" ca="1" si="31"/>
        <v>79</v>
      </c>
      <c r="J40" s="51">
        <f t="shared" ca="1" si="31"/>
        <v>27</v>
      </c>
      <c r="K40" s="44" t="str">
        <f t="shared" ca="1" si="31"/>
        <v>Grand Chelem !</v>
      </c>
    </row>
    <row r="41" spans="1:30" ht="20.25" customHeight="1" x14ac:dyDescent="0.25">
      <c r="A41" s="70" t="str">
        <f t="shared" ref="A41:A45" ca="1" si="32">AD32</f>
        <v>France</v>
      </c>
      <c r="B41" s="59">
        <f t="shared" ref="B41:B45" ca="1" si="33">VLOOKUP($A41,$A$31:$K$36,B$37,0)</f>
        <v>4</v>
      </c>
      <c r="C41" s="5">
        <f t="shared" ca="1" si="31"/>
        <v>1</v>
      </c>
      <c r="D41" s="60">
        <f t="shared" ca="1" si="31"/>
        <v>0</v>
      </c>
      <c r="E41" s="59">
        <f t="shared" ca="1" si="31"/>
        <v>4</v>
      </c>
      <c r="F41" s="60">
        <f t="shared" ca="1" si="31"/>
        <v>0</v>
      </c>
      <c r="G41" s="59">
        <f t="shared" ca="1" si="31"/>
        <v>174</v>
      </c>
      <c r="H41" s="5">
        <f t="shared" ca="1" si="31"/>
        <v>115</v>
      </c>
      <c r="I41" s="73">
        <f t="shared" ca="1" si="31"/>
        <v>59</v>
      </c>
      <c r="J41" s="51">
        <f t="shared" ca="1" si="31"/>
        <v>20</v>
      </c>
      <c r="K41" s="44" t="str">
        <f t="shared" ca="1" si="31"/>
        <v/>
      </c>
    </row>
    <row r="42" spans="1:30" ht="20.25" customHeight="1" x14ac:dyDescent="0.25">
      <c r="A42" s="70" t="str">
        <f t="shared" ca="1" si="32"/>
        <v>Écosse</v>
      </c>
      <c r="B42" s="59">
        <f t="shared" ca="1" si="33"/>
        <v>3</v>
      </c>
      <c r="C42" s="5">
        <f t="shared" ca="1" si="31"/>
        <v>2</v>
      </c>
      <c r="D42" s="60">
        <f t="shared" ca="1" si="31"/>
        <v>0</v>
      </c>
      <c r="E42" s="59">
        <f t="shared" ca="1" si="31"/>
        <v>3</v>
      </c>
      <c r="F42" s="60">
        <f t="shared" ca="1" si="31"/>
        <v>0</v>
      </c>
      <c r="G42" s="59">
        <f t="shared" ca="1" si="31"/>
        <v>118</v>
      </c>
      <c r="H42" s="5">
        <f t="shared" ca="1" si="31"/>
        <v>98</v>
      </c>
      <c r="I42" s="73">
        <f t="shared" ca="1" si="31"/>
        <v>20</v>
      </c>
      <c r="J42" s="51">
        <f t="shared" ca="1" si="31"/>
        <v>15</v>
      </c>
      <c r="K42" s="44" t="str">
        <f t="shared" ca="1" si="31"/>
        <v/>
      </c>
    </row>
    <row r="43" spans="1:30" ht="20.25" customHeight="1" x14ac:dyDescent="0.25">
      <c r="A43" s="70" t="str">
        <f t="shared" ca="1" si="32"/>
        <v>Angleterre</v>
      </c>
      <c r="B43" s="59">
        <f t="shared" ca="1" si="33"/>
        <v>2</v>
      </c>
      <c r="C43" s="5">
        <f t="shared" ca="1" si="31"/>
        <v>3</v>
      </c>
      <c r="D43" s="60">
        <f t="shared" ca="1" si="31"/>
        <v>0</v>
      </c>
      <c r="E43" s="59">
        <f t="shared" ca="1" si="31"/>
        <v>1</v>
      </c>
      <c r="F43" s="60">
        <f t="shared" ca="1" si="31"/>
        <v>1</v>
      </c>
      <c r="G43" s="59">
        <f t="shared" ca="1" si="31"/>
        <v>100</v>
      </c>
      <c r="H43" s="5">
        <f t="shared" ca="1" si="31"/>
        <v>135</v>
      </c>
      <c r="I43" s="73">
        <f t="shared" ca="1" si="31"/>
        <v>-35</v>
      </c>
      <c r="J43" s="51">
        <f t="shared" ca="1" si="31"/>
        <v>10</v>
      </c>
      <c r="K43" s="44" t="str">
        <f t="shared" ca="1" si="31"/>
        <v/>
      </c>
    </row>
    <row r="44" spans="1:30" ht="20.25" customHeight="1" x14ac:dyDescent="0.25">
      <c r="A44" s="70" t="str">
        <f t="shared" ca="1" si="32"/>
        <v>Pays de Galles</v>
      </c>
      <c r="B44" s="59">
        <f t="shared" ca="1" si="33"/>
        <v>1</v>
      </c>
      <c r="C44" s="5">
        <f t="shared" ca="1" si="31"/>
        <v>4</v>
      </c>
      <c r="D44" s="60">
        <f t="shared" ca="1" si="31"/>
        <v>0</v>
      </c>
      <c r="E44" s="59">
        <f t="shared" ca="1" si="31"/>
        <v>2</v>
      </c>
      <c r="F44" s="60">
        <f t="shared" ca="1" si="31"/>
        <v>0</v>
      </c>
      <c r="G44" s="59">
        <f t="shared" ca="1" si="31"/>
        <v>84</v>
      </c>
      <c r="H44" s="5">
        <f t="shared" ca="1" si="31"/>
        <v>147</v>
      </c>
      <c r="I44" s="73">
        <f t="shared" ca="1" si="31"/>
        <v>-63</v>
      </c>
      <c r="J44" s="51">
        <f t="shared" ca="1" si="31"/>
        <v>6</v>
      </c>
      <c r="K44" s="44" t="str">
        <f t="shared" ca="1" si="31"/>
        <v/>
      </c>
    </row>
    <row r="45" spans="1:30" ht="20.25" customHeight="1" thickBot="1" x14ac:dyDescent="0.3">
      <c r="A45" s="71" t="str">
        <f t="shared" ca="1" si="32"/>
        <v>Italie</v>
      </c>
      <c r="B45" s="61">
        <f t="shared" ca="1" si="33"/>
        <v>0</v>
      </c>
      <c r="C45" s="66">
        <f t="shared" ca="1" si="31"/>
        <v>5</v>
      </c>
      <c r="D45" s="62">
        <f t="shared" ca="1" si="31"/>
        <v>0</v>
      </c>
      <c r="E45" s="61">
        <f t="shared" ca="1" si="31"/>
        <v>0</v>
      </c>
      <c r="F45" s="62">
        <f t="shared" ca="1" si="31"/>
        <v>1</v>
      </c>
      <c r="G45" s="61">
        <f t="shared" ca="1" si="31"/>
        <v>89</v>
      </c>
      <c r="H45" s="66">
        <f t="shared" ca="1" si="31"/>
        <v>149</v>
      </c>
      <c r="I45" s="74">
        <f t="shared" ca="1" si="31"/>
        <v>-60</v>
      </c>
      <c r="J45" s="52">
        <f t="shared" ca="1" si="31"/>
        <v>1</v>
      </c>
      <c r="K45" s="44" t="str">
        <f t="shared" ca="1" si="31"/>
        <v/>
      </c>
    </row>
    <row r="47" spans="1:30" x14ac:dyDescent="0.25">
      <c r="A47" s="37" t="s">
        <v>46</v>
      </c>
      <c r="B47" s="37"/>
      <c r="C47" s="37"/>
    </row>
    <row r="48" spans="1:30" x14ac:dyDescent="0.25">
      <c r="A48" s="38" t="s">
        <v>37</v>
      </c>
      <c r="B48" s="38"/>
      <c r="C48" s="38"/>
    </row>
    <row r="49" spans="1:3" x14ac:dyDescent="0.25">
      <c r="A49" s="38" t="s">
        <v>38</v>
      </c>
      <c r="B49" s="38"/>
      <c r="C49" s="38"/>
    </row>
    <row r="50" spans="1:3" x14ac:dyDescent="0.25">
      <c r="A50" s="38" t="s">
        <v>39</v>
      </c>
      <c r="B50" s="38"/>
      <c r="C50" s="38"/>
    </row>
    <row r="51" spans="1:3" x14ac:dyDescent="0.25">
      <c r="A51" s="38" t="s">
        <v>54</v>
      </c>
      <c r="B51" s="38"/>
      <c r="C51" s="38"/>
    </row>
    <row r="52" spans="1:3" x14ac:dyDescent="0.25">
      <c r="A52" s="38" t="s">
        <v>40</v>
      </c>
      <c r="B52" s="38"/>
      <c r="C52" s="38"/>
    </row>
    <row r="53" spans="1:3" x14ac:dyDescent="0.25">
      <c r="A53" s="38" t="s">
        <v>41</v>
      </c>
      <c r="B53" s="38"/>
      <c r="C53" s="38"/>
    </row>
    <row r="54" spans="1:3" x14ac:dyDescent="0.25">
      <c r="A54" s="37" t="s">
        <v>47</v>
      </c>
      <c r="B54" s="37"/>
      <c r="C54" s="37"/>
    </row>
    <row r="55" spans="1:3" x14ac:dyDescent="0.25">
      <c r="A55" s="38" t="s">
        <v>42</v>
      </c>
      <c r="B55" s="38"/>
      <c r="C55" s="38"/>
    </row>
    <row r="56" spans="1:3" x14ac:dyDescent="0.25">
      <c r="A56" s="38" t="s">
        <v>43</v>
      </c>
      <c r="B56" s="38"/>
      <c r="C56" s="38"/>
    </row>
    <row r="57" spans="1:3" x14ac:dyDescent="0.25">
      <c r="A57" s="38" t="s">
        <v>44</v>
      </c>
      <c r="B57" s="38"/>
      <c r="C57" s="38"/>
    </row>
    <row r="58" spans="1:3" x14ac:dyDescent="0.25">
      <c r="A58" s="38" t="s">
        <v>45</v>
      </c>
      <c r="B58" s="38"/>
      <c r="C58" s="38"/>
    </row>
  </sheetData>
  <sheetProtection algorithmName="SHA-512" hashValue="LF8FOUHI4ujXR2NYPOEX87GZmWEKOzTcNxaK4lcgOs78DFxJvYCeZSTMzLAuE17u0kZ+Lo+GeTeo6PQlysZrTQ==" saltValue="B4ok4kle4WxetLt7EA030A==" spinCount="100000" sheet="1" objects="1" scenarios="1"/>
  <mergeCells count="1">
    <mergeCell ref="H4:I4"/>
  </mergeCells>
  <dataValidations count="1">
    <dataValidation type="list" allowBlank="1" showInputMessage="1" showErrorMessage="1" sqref="F5:F7 K25:K27 K20:K22 K15:K17 K10:K12 K5:K7 F25:F27 F20:F22 F15:F17 F10:F12" xr:uid="{48BA73AB-5478-4C6C-BAF7-D6D49CF95288}">
      <formula1>$A$31:$A$36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4163-CF09-47EA-9231-E650D3EE69D2}">
  <sheetPr>
    <pageSetUpPr fitToPage="1"/>
  </sheetPr>
  <dimension ref="A1:AD58"/>
  <sheetViews>
    <sheetView showGridLines="0" zoomScaleNormal="100" workbookViewId="0">
      <selection activeCell="G5" sqref="G5"/>
    </sheetView>
  </sheetViews>
  <sheetFormatPr baseColWidth="10" defaultColWidth="11.375" defaultRowHeight="13.85" x14ac:dyDescent="0.25"/>
  <cols>
    <col min="1" max="1" width="19" style="1" customWidth="1"/>
    <col min="2" max="3" width="13.375" style="1" customWidth="1"/>
    <col min="4" max="4" width="13.75" style="11" customWidth="1"/>
    <col min="5" max="5" width="18" style="11" customWidth="1"/>
    <col min="6" max="6" width="17.875" style="2" customWidth="1"/>
    <col min="7" max="10" width="12.625" style="3" customWidth="1"/>
    <col min="11" max="11" width="17.875" style="1" customWidth="1"/>
    <col min="12" max="12" width="13.25" style="1" hidden="1" customWidth="1"/>
    <col min="13" max="13" width="12.125" style="1" hidden="1" customWidth="1"/>
    <col min="14" max="14" width="11" style="1" hidden="1" customWidth="1"/>
    <col min="15" max="16" width="16.625" style="1" hidden="1" customWidth="1"/>
    <col min="17" max="18" width="11.875" style="1" hidden="1" customWidth="1"/>
    <col min="19" max="21" width="22.875" style="1" hidden="1" customWidth="1"/>
    <col min="22" max="22" width="15.625" style="1" hidden="1" customWidth="1"/>
    <col min="23" max="23" width="7.625" style="1" hidden="1" customWidth="1"/>
    <col min="24" max="24" width="16.125" style="1" hidden="1" customWidth="1"/>
    <col min="25" max="25" width="6" style="1" hidden="1" customWidth="1"/>
    <col min="26" max="26" width="6.75" style="1" customWidth="1"/>
    <col min="27" max="16384" width="11.375" style="1"/>
  </cols>
  <sheetData>
    <row r="1" spans="1:25" ht="23.2" x14ac:dyDescent="0.25">
      <c r="A1" s="21" t="s">
        <v>77</v>
      </c>
      <c r="B1" s="21"/>
      <c r="C1" s="21"/>
    </row>
    <row r="4" spans="1:25" ht="21.85" customHeight="1" x14ac:dyDescent="0.25">
      <c r="A4" s="7" t="s">
        <v>0</v>
      </c>
      <c r="B4" s="7"/>
      <c r="C4" s="7"/>
      <c r="D4" s="22" t="s">
        <v>30</v>
      </c>
      <c r="E4" s="22"/>
      <c r="F4" s="13"/>
      <c r="G4" s="23" t="s">
        <v>28</v>
      </c>
      <c r="H4" s="90" t="s">
        <v>29</v>
      </c>
      <c r="I4" s="91"/>
      <c r="J4" s="23" t="s">
        <v>28</v>
      </c>
      <c r="K4" s="14"/>
      <c r="L4" s="1" t="s">
        <v>70</v>
      </c>
      <c r="M4" s="1" t="s">
        <v>71</v>
      </c>
      <c r="O4" s="39" t="s">
        <v>48</v>
      </c>
      <c r="P4" s="39" t="s">
        <v>56</v>
      </c>
      <c r="Q4" s="39" t="s">
        <v>49</v>
      </c>
      <c r="R4" s="39" t="s">
        <v>50</v>
      </c>
      <c r="S4" s="39" t="s">
        <v>51</v>
      </c>
      <c r="T4" s="39" t="s">
        <v>52</v>
      </c>
      <c r="U4" s="39" t="s">
        <v>53</v>
      </c>
      <c r="V4" s="42" t="s">
        <v>61</v>
      </c>
      <c r="W4" s="43"/>
      <c r="X4" s="42" t="s">
        <v>66</v>
      </c>
      <c r="Y4" s="43"/>
    </row>
    <row r="5" spans="1:25" ht="17.350000000000001" customHeight="1" x14ac:dyDescent="0.25">
      <c r="A5" s="99">
        <v>44962</v>
      </c>
      <c r="B5" s="26"/>
      <c r="C5" s="26"/>
      <c r="D5" s="40" t="s">
        <v>2</v>
      </c>
      <c r="E5" s="27"/>
      <c r="F5" s="9" t="s">
        <v>27</v>
      </c>
      <c r="G5" s="75">
        <v>29</v>
      </c>
      <c r="H5" s="76">
        <v>4</v>
      </c>
      <c r="I5" s="77">
        <v>1</v>
      </c>
      <c r="J5" s="78">
        <v>7</v>
      </c>
      <c r="K5" s="10" t="s">
        <v>36</v>
      </c>
      <c r="L5" s="46">
        <f>J5</f>
        <v>7</v>
      </c>
      <c r="M5" s="46">
        <f>G5</f>
        <v>29</v>
      </c>
      <c r="O5" s="6" t="str">
        <f t="shared" ref="O5:O27" si="0">IF(ISBLANK(F5),"",IF(G5=J5,"-",IF(G5&gt;J5,F5,K5)))</f>
        <v>Irlande</v>
      </c>
      <c r="P5" s="6" t="str">
        <f t="shared" ref="P5:P27" si="1">IF(ISBLANK(F5),"",IF(G5=J5,"-",IF(G5&gt;J5,K5,F5)))</f>
        <v>Pays de Galles</v>
      </c>
      <c r="Q5" s="6" t="str">
        <f t="shared" ref="Q5:Q27" si="2">IF(ISBLANK(G5),"-",IF(G5=J5,F5,""))</f>
        <v/>
      </c>
      <c r="R5" s="6" t="str">
        <f t="shared" ref="R5:R27" si="3">IF(ISBLANK(G5),"-",IF(G5=J5,K5,""))</f>
        <v/>
      </c>
      <c r="S5" s="6" t="str">
        <f t="shared" ref="S5:S27" si="4">IF(H5&gt;=4,F5,"")</f>
        <v>Irlande</v>
      </c>
      <c r="T5" s="6" t="str">
        <f t="shared" ref="T5:T27" si="5">IF(I5&gt;=4,K5,"")</f>
        <v/>
      </c>
      <c r="U5" s="6" t="str">
        <f t="shared" ref="U5:U27" si="6">IF(AND((G5-J5)&lt;8,(G5-J5)&gt;0),K5,IF(AND((J5-G5)&lt;8,(J5-G5)&gt;0),F5,""))</f>
        <v/>
      </c>
      <c r="V5" s="4" t="s">
        <v>67</v>
      </c>
      <c r="X5" s="4" t="s">
        <v>67</v>
      </c>
    </row>
    <row r="6" spans="1:25" ht="17.350000000000001" customHeight="1" x14ac:dyDescent="0.25">
      <c r="A6" s="98">
        <v>44962</v>
      </c>
      <c r="B6" s="28"/>
      <c r="C6" s="28"/>
      <c r="D6" s="41" t="s">
        <v>4</v>
      </c>
      <c r="E6" s="29"/>
      <c r="F6" s="9" t="s">
        <v>33</v>
      </c>
      <c r="G6" s="75">
        <v>20</v>
      </c>
      <c r="H6" s="76">
        <v>2</v>
      </c>
      <c r="I6" s="77">
        <v>1</v>
      </c>
      <c r="J6" s="78">
        <v>17</v>
      </c>
      <c r="K6" s="10" t="s">
        <v>32</v>
      </c>
      <c r="L6" s="46">
        <f t="shared" ref="L6:L27" si="7">J6</f>
        <v>17</v>
      </c>
      <c r="M6" s="46">
        <f t="shared" ref="M6:M27" si="8">G6</f>
        <v>20</v>
      </c>
      <c r="O6" s="6" t="str">
        <f t="shared" si="0"/>
        <v>Écosse</v>
      </c>
      <c r="P6" s="6" t="str">
        <f t="shared" si="1"/>
        <v>Angleterre</v>
      </c>
      <c r="Q6" s="6" t="str">
        <f t="shared" si="2"/>
        <v/>
      </c>
      <c r="R6" s="6" t="str">
        <f t="shared" si="3"/>
        <v/>
      </c>
      <c r="S6" s="6" t="str">
        <f t="shared" si="4"/>
        <v/>
      </c>
      <c r="T6" s="6" t="str">
        <f t="shared" si="5"/>
        <v/>
      </c>
      <c r="U6" s="6" t="str">
        <f t="shared" si="6"/>
        <v>Angleterre</v>
      </c>
      <c r="V6" s="6" t="str">
        <f t="shared" ref="V6:V11" si="9">A31</f>
        <v>Angleterre</v>
      </c>
      <c r="W6" s="6">
        <f t="shared" ref="W6:W11" ca="1" si="10">SUMIF($F$5:$G$27,V6,$G$5:$G$27)</f>
        <v>38</v>
      </c>
      <c r="X6" s="6" t="str">
        <f>V6</f>
        <v>Angleterre</v>
      </c>
      <c r="Y6" s="6">
        <f ca="1">SUMIF($F$5:$L$27,X6,$L$5:$L$27)</f>
        <v>51</v>
      </c>
    </row>
    <row r="7" spans="1:25" ht="17.350000000000001" customHeight="1" x14ac:dyDescent="0.25">
      <c r="A7" s="98">
        <v>44963</v>
      </c>
      <c r="B7" s="28"/>
      <c r="C7" s="28"/>
      <c r="D7" s="41" t="s">
        <v>6</v>
      </c>
      <c r="E7" s="29"/>
      <c r="F7" s="9" t="s">
        <v>34</v>
      </c>
      <c r="G7" s="75">
        <v>37</v>
      </c>
      <c r="H7" s="76">
        <v>5</v>
      </c>
      <c r="I7" s="77">
        <v>1</v>
      </c>
      <c r="J7" s="78">
        <v>10</v>
      </c>
      <c r="K7" s="10" t="s">
        <v>35</v>
      </c>
      <c r="L7" s="46">
        <f t="shared" si="7"/>
        <v>10</v>
      </c>
      <c r="M7" s="46">
        <f t="shared" si="8"/>
        <v>37</v>
      </c>
      <c r="O7" s="6" t="str">
        <f t="shared" si="0"/>
        <v>France</v>
      </c>
      <c r="P7" s="6" t="str">
        <f t="shared" si="1"/>
        <v>Italie</v>
      </c>
      <c r="Q7" s="6" t="str">
        <f t="shared" si="2"/>
        <v/>
      </c>
      <c r="R7" s="6" t="str">
        <f t="shared" si="3"/>
        <v/>
      </c>
      <c r="S7" s="6" t="str">
        <f t="shared" si="4"/>
        <v>France</v>
      </c>
      <c r="T7" s="6" t="str">
        <f t="shared" si="5"/>
        <v/>
      </c>
      <c r="U7" s="6" t="str">
        <f t="shared" si="6"/>
        <v/>
      </c>
      <c r="V7" s="6" t="str">
        <f t="shared" si="9"/>
        <v>Écosse</v>
      </c>
      <c r="W7" s="6">
        <f t="shared" ca="1" si="10"/>
        <v>37</v>
      </c>
      <c r="X7" s="6" t="str">
        <f t="shared" ref="X7:X11" si="11">V7</f>
        <v>Écosse</v>
      </c>
      <c r="Y7" s="6">
        <f t="shared" ref="Y7:Y11" ca="1" si="12">SUMIF($F$5:$L$27,X7,$L$5:$L$27)</f>
        <v>53</v>
      </c>
    </row>
    <row r="8" spans="1:25" ht="11.95" customHeight="1" x14ac:dyDescent="0.25">
      <c r="A8" s="30"/>
      <c r="B8" s="30"/>
      <c r="C8" s="30"/>
      <c r="D8" s="31"/>
      <c r="E8" s="31"/>
      <c r="F8" s="15"/>
      <c r="G8" s="24"/>
      <c r="H8" s="16"/>
      <c r="I8" s="16"/>
      <c r="J8" s="24"/>
      <c r="K8" s="17"/>
      <c r="L8" s="46">
        <f t="shared" si="7"/>
        <v>0</v>
      </c>
      <c r="M8" s="46">
        <f t="shared" si="8"/>
        <v>0</v>
      </c>
      <c r="O8" s="6" t="str">
        <f t="shared" si="0"/>
        <v/>
      </c>
      <c r="P8" s="6" t="str">
        <f t="shared" si="1"/>
        <v/>
      </c>
      <c r="Q8" s="6" t="str">
        <f t="shared" si="2"/>
        <v>-</v>
      </c>
      <c r="R8" s="6" t="str">
        <f t="shared" si="3"/>
        <v>-</v>
      </c>
      <c r="S8" s="6" t="str">
        <f t="shared" si="4"/>
        <v/>
      </c>
      <c r="T8" s="6" t="str">
        <f t="shared" si="5"/>
        <v/>
      </c>
      <c r="U8" s="6" t="str">
        <f t="shared" si="6"/>
        <v/>
      </c>
      <c r="V8" s="6" t="str">
        <f t="shared" si="9"/>
        <v>France</v>
      </c>
      <c r="W8" s="6">
        <f t="shared" ca="1" si="10"/>
        <v>92</v>
      </c>
      <c r="X8" s="6" t="str">
        <f t="shared" si="11"/>
        <v>France</v>
      </c>
      <c r="Y8" s="6">
        <f t="shared" ca="1" si="12"/>
        <v>47</v>
      </c>
    </row>
    <row r="9" spans="1:25" ht="17.350000000000001" customHeight="1" x14ac:dyDescent="0.25">
      <c r="A9" s="32" t="s">
        <v>7</v>
      </c>
      <c r="B9" s="32"/>
      <c r="C9" s="32"/>
      <c r="D9" s="31"/>
      <c r="E9" s="31"/>
      <c r="F9" s="18"/>
      <c r="G9" s="25"/>
      <c r="H9" s="19"/>
      <c r="I9" s="19"/>
      <c r="J9" s="25"/>
      <c r="K9" s="20"/>
      <c r="L9" s="46">
        <f t="shared" si="7"/>
        <v>0</v>
      </c>
      <c r="M9" s="46">
        <f t="shared" si="8"/>
        <v>0</v>
      </c>
      <c r="O9" s="6" t="str">
        <f t="shared" si="0"/>
        <v/>
      </c>
      <c r="P9" s="6" t="str">
        <f t="shared" si="1"/>
        <v/>
      </c>
      <c r="Q9" s="6" t="str">
        <f t="shared" si="2"/>
        <v>-</v>
      </c>
      <c r="R9" s="6" t="str">
        <f t="shared" si="3"/>
        <v>-</v>
      </c>
      <c r="S9" s="6" t="str">
        <f t="shared" si="4"/>
        <v/>
      </c>
      <c r="T9" s="6" t="str">
        <f t="shared" si="5"/>
        <v/>
      </c>
      <c r="U9" s="6" t="str">
        <f t="shared" si="6"/>
        <v/>
      </c>
      <c r="V9" s="6" t="str">
        <f t="shared" si="9"/>
        <v>Irlande</v>
      </c>
      <c r="W9" s="6">
        <f t="shared" ca="1" si="10"/>
        <v>112</v>
      </c>
      <c r="X9" s="6" t="str">
        <f t="shared" si="11"/>
        <v>Irlande</v>
      </c>
      <c r="Y9" s="6">
        <f t="shared" ca="1" si="12"/>
        <v>18</v>
      </c>
    </row>
    <row r="10" spans="1:25" ht="17.350000000000001" customHeight="1" x14ac:dyDescent="0.25">
      <c r="A10" s="99">
        <v>44969</v>
      </c>
      <c r="B10" s="26"/>
      <c r="C10" s="26"/>
      <c r="D10" s="40" t="s">
        <v>9</v>
      </c>
      <c r="E10" s="27"/>
      <c r="F10" s="9" t="s">
        <v>36</v>
      </c>
      <c r="G10" s="75">
        <v>20</v>
      </c>
      <c r="H10" s="76">
        <v>1</v>
      </c>
      <c r="I10" s="77">
        <v>1</v>
      </c>
      <c r="J10" s="78">
        <v>17</v>
      </c>
      <c r="K10" s="10" t="s">
        <v>33</v>
      </c>
      <c r="L10" s="46">
        <f t="shared" si="7"/>
        <v>17</v>
      </c>
      <c r="M10" s="46">
        <f t="shared" si="8"/>
        <v>20</v>
      </c>
      <c r="O10" s="6" t="str">
        <f t="shared" si="0"/>
        <v>Pays de Galles</v>
      </c>
      <c r="P10" s="6" t="str">
        <f t="shared" si="1"/>
        <v>Écosse</v>
      </c>
      <c r="Q10" s="6" t="str">
        <f t="shared" si="2"/>
        <v/>
      </c>
      <c r="R10" s="6" t="str">
        <f t="shared" si="3"/>
        <v/>
      </c>
      <c r="S10" s="6" t="str">
        <f t="shared" si="4"/>
        <v/>
      </c>
      <c r="T10" s="6" t="str">
        <f t="shared" si="5"/>
        <v/>
      </c>
      <c r="U10" s="6" t="str">
        <f t="shared" si="6"/>
        <v>Écosse</v>
      </c>
      <c r="V10" s="6" t="str">
        <f t="shared" si="9"/>
        <v>Italie</v>
      </c>
      <c r="W10" s="6">
        <f t="shared" ca="1" si="10"/>
        <v>22</v>
      </c>
      <c r="X10" s="6" t="str">
        <f t="shared" si="11"/>
        <v>Italie</v>
      </c>
      <c r="Y10" s="6">
        <f t="shared" ca="1" si="12"/>
        <v>66</v>
      </c>
    </row>
    <row r="11" spans="1:25" ht="17.350000000000001" customHeight="1" x14ac:dyDescent="0.25">
      <c r="A11" s="98">
        <v>44969</v>
      </c>
      <c r="B11" s="28"/>
      <c r="C11" s="28"/>
      <c r="D11" s="41" t="s">
        <v>11</v>
      </c>
      <c r="E11" s="29"/>
      <c r="F11" s="9" t="s">
        <v>34</v>
      </c>
      <c r="G11" s="75">
        <v>30</v>
      </c>
      <c r="H11" s="76">
        <v>2</v>
      </c>
      <c r="I11" s="77">
        <v>3</v>
      </c>
      <c r="J11" s="78">
        <v>24</v>
      </c>
      <c r="K11" s="10" t="s">
        <v>27</v>
      </c>
      <c r="L11" s="46">
        <f t="shared" si="7"/>
        <v>24</v>
      </c>
      <c r="M11" s="46">
        <f t="shared" si="8"/>
        <v>30</v>
      </c>
      <c r="O11" s="6" t="str">
        <f t="shared" si="0"/>
        <v>France</v>
      </c>
      <c r="P11" s="6" t="str">
        <f t="shared" si="1"/>
        <v>Irlande</v>
      </c>
      <c r="Q11" s="6" t="str">
        <f t="shared" si="2"/>
        <v/>
      </c>
      <c r="R11" s="6" t="str">
        <f t="shared" si="3"/>
        <v/>
      </c>
      <c r="S11" s="6" t="str">
        <f t="shared" si="4"/>
        <v/>
      </c>
      <c r="T11" s="6" t="str">
        <f t="shared" si="5"/>
        <v/>
      </c>
      <c r="U11" s="6" t="str">
        <f t="shared" si="6"/>
        <v>Irlande</v>
      </c>
      <c r="V11" s="6" t="str">
        <f t="shared" si="9"/>
        <v>Pays de Galles</v>
      </c>
      <c r="W11" s="6">
        <f t="shared" ca="1" si="10"/>
        <v>50</v>
      </c>
      <c r="X11" s="6" t="str">
        <f t="shared" si="11"/>
        <v>Pays de Galles</v>
      </c>
      <c r="Y11" s="6">
        <f t="shared" ca="1" si="12"/>
        <v>52</v>
      </c>
    </row>
    <row r="12" spans="1:25" ht="17.350000000000001" customHeight="1" x14ac:dyDescent="0.25">
      <c r="A12" s="98">
        <v>44970</v>
      </c>
      <c r="B12" s="28"/>
      <c r="C12" s="28"/>
      <c r="D12" s="41" t="s">
        <v>4</v>
      </c>
      <c r="E12" s="29"/>
      <c r="F12" s="9" t="s">
        <v>35</v>
      </c>
      <c r="G12" s="75">
        <v>0</v>
      </c>
      <c r="H12" s="76">
        <v>0</v>
      </c>
      <c r="I12" s="77">
        <v>5</v>
      </c>
      <c r="J12" s="78">
        <v>33</v>
      </c>
      <c r="K12" s="10" t="s">
        <v>32</v>
      </c>
      <c r="L12" s="46">
        <f t="shared" si="7"/>
        <v>33</v>
      </c>
      <c r="M12" s="46">
        <f t="shared" si="8"/>
        <v>0</v>
      </c>
      <c r="O12" s="6" t="str">
        <f t="shared" si="0"/>
        <v>Angleterre</v>
      </c>
      <c r="P12" s="6" t="str">
        <f t="shared" si="1"/>
        <v>Italie</v>
      </c>
      <c r="Q12" s="6" t="str">
        <f t="shared" si="2"/>
        <v/>
      </c>
      <c r="R12" s="6" t="str">
        <f t="shared" si="3"/>
        <v/>
      </c>
      <c r="S12" s="6" t="str">
        <f t="shared" si="4"/>
        <v/>
      </c>
      <c r="T12" s="6" t="str">
        <f t="shared" si="5"/>
        <v>Angleterre</v>
      </c>
      <c r="U12" s="6" t="str">
        <f t="shared" si="6"/>
        <v/>
      </c>
      <c r="V12" s="4" t="s">
        <v>68</v>
      </c>
      <c r="X12" s="4" t="s">
        <v>68</v>
      </c>
    </row>
    <row r="13" spans="1:25" ht="11.95" customHeight="1" x14ac:dyDescent="0.25">
      <c r="A13" s="30"/>
      <c r="B13" s="30"/>
      <c r="C13" s="30"/>
      <c r="D13" s="31"/>
      <c r="E13" s="31"/>
      <c r="F13" s="15"/>
      <c r="G13" s="24"/>
      <c r="H13" s="16"/>
      <c r="I13" s="16"/>
      <c r="J13" s="24"/>
      <c r="K13" s="17"/>
      <c r="L13" s="46">
        <f t="shared" si="7"/>
        <v>0</v>
      </c>
      <c r="M13" s="46">
        <f t="shared" si="8"/>
        <v>0</v>
      </c>
      <c r="O13" s="6" t="str">
        <f t="shared" si="0"/>
        <v/>
      </c>
      <c r="P13" s="6" t="str">
        <f t="shared" si="1"/>
        <v/>
      </c>
      <c r="Q13" s="6" t="str">
        <f t="shared" si="2"/>
        <v>-</v>
      </c>
      <c r="R13" s="6" t="str">
        <f t="shared" si="3"/>
        <v>-</v>
      </c>
      <c r="S13" s="6" t="str">
        <f t="shared" si="4"/>
        <v/>
      </c>
      <c r="T13" s="6" t="str">
        <f t="shared" si="5"/>
        <v/>
      </c>
      <c r="U13" s="6" t="str">
        <f t="shared" si="6"/>
        <v/>
      </c>
      <c r="V13" s="6" t="str">
        <f>V6</f>
        <v>Angleterre</v>
      </c>
      <c r="W13" s="6">
        <f ca="1">SUMIF($J$5:$K$27,V13,$K$5:$K$27)</f>
        <v>63</v>
      </c>
      <c r="X13" s="6" t="str">
        <f>V13</f>
        <v>Angleterre</v>
      </c>
      <c r="Y13" s="6">
        <f ca="1">SUMIF($K$5:$M$27,X13,$M$5:$M$27)</f>
        <v>45</v>
      </c>
    </row>
    <row r="14" spans="1:25" ht="17.350000000000001" customHeight="1" x14ac:dyDescent="0.25">
      <c r="A14" s="32" t="s">
        <v>13</v>
      </c>
      <c r="B14" s="32"/>
      <c r="C14" s="32"/>
      <c r="D14" s="31"/>
      <c r="E14" s="31"/>
      <c r="F14" s="18"/>
      <c r="G14" s="25"/>
      <c r="H14" s="19"/>
      <c r="I14" s="19"/>
      <c r="J14" s="25"/>
      <c r="K14" s="20"/>
      <c r="L14" s="46">
        <f t="shared" si="7"/>
        <v>0</v>
      </c>
      <c r="M14" s="46">
        <f t="shared" si="8"/>
        <v>0</v>
      </c>
      <c r="O14" s="6" t="str">
        <f t="shared" si="0"/>
        <v/>
      </c>
      <c r="P14" s="6" t="str">
        <f t="shared" si="1"/>
        <v/>
      </c>
      <c r="Q14" s="6" t="str">
        <f t="shared" si="2"/>
        <v>-</v>
      </c>
      <c r="R14" s="6" t="str">
        <f t="shared" si="3"/>
        <v>-</v>
      </c>
      <c r="S14" s="6" t="str">
        <f t="shared" si="4"/>
        <v/>
      </c>
      <c r="T14" s="6" t="str">
        <f t="shared" si="5"/>
        <v/>
      </c>
      <c r="U14" s="6" t="str">
        <f t="shared" si="6"/>
        <v/>
      </c>
      <c r="V14" s="6" t="str">
        <f t="shared" ref="V14:X18" si="13">V7</f>
        <v>Écosse</v>
      </c>
      <c r="W14" s="6">
        <f t="shared" ref="W14:W18" ca="1" si="14">SUMIF($J$5:$K$27,V14,$K$5:$K$27)</f>
        <v>55</v>
      </c>
      <c r="X14" s="6" t="str">
        <f t="shared" si="13"/>
        <v>Écosse</v>
      </c>
      <c r="Y14" s="6">
        <f t="shared" ref="Y14:Y18" ca="1" si="15">SUMIF($K$5:$M$27,X14,$M$5:$M$27)</f>
        <v>68</v>
      </c>
    </row>
    <row r="15" spans="1:25" ht="17.350000000000001" customHeight="1" x14ac:dyDescent="0.25">
      <c r="A15" s="99">
        <v>44983</v>
      </c>
      <c r="B15" s="26"/>
      <c r="C15" s="26"/>
      <c r="D15" s="40" t="s">
        <v>6</v>
      </c>
      <c r="E15" s="27"/>
      <c r="F15" s="9" t="s">
        <v>33</v>
      </c>
      <c r="G15" s="75">
        <v>17</v>
      </c>
      <c r="H15" s="76">
        <v>2</v>
      </c>
      <c r="I15" s="77">
        <v>6</v>
      </c>
      <c r="J15" s="78">
        <v>36</v>
      </c>
      <c r="K15" s="10" t="s">
        <v>34</v>
      </c>
      <c r="L15" s="46">
        <f t="shared" si="7"/>
        <v>36</v>
      </c>
      <c r="M15" s="46">
        <f t="shared" si="8"/>
        <v>17</v>
      </c>
      <c r="O15" s="6" t="str">
        <f t="shared" si="0"/>
        <v>France</v>
      </c>
      <c r="P15" s="6" t="str">
        <f t="shared" si="1"/>
        <v>Écosse</v>
      </c>
      <c r="Q15" s="6" t="str">
        <f t="shared" si="2"/>
        <v/>
      </c>
      <c r="R15" s="6" t="str">
        <f t="shared" si="3"/>
        <v/>
      </c>
      <c r="S15" s="6" t="str">
        <f t="shared" si="4"/>
        <v/>
      </c>
      <c r="T15" s="6" t="str">
        <f t="shared" si="5"/>
        <v>France</v>
      </c>
      <c r="U15" s="6" t="str">
        <f t="shared" si="6"/>
        <v/>
      </c>
      <c r="V15" s="6" t="str">
        <f t="shared" si="13"/>
        <v>France</v>
      </c>
      <c r="W15" s="6">
        <f t="shared" ca="1" si="14"/>
        <v>49</v>
      </c>
      <c r="X15" s="6" t="str">
        <f t="shared" si="13"/>
        <v>France</v>
      </c>
      <c r="Y15" s="6">
        <f t="shared" ca="1" si="15"/>
        <v>26</v>
      </c>
    </row>
    <row r="16" spans="1:25" ht="17.350000000000001" customHeight="1" x14ac:dyDescent="0.25">
      <c r="A16" s="98">
        <v>44983</v>
      </c>
      <c r="B16" s="28"/>
      <c r="C16" s="28"/>
      <c r="D16" s="41" t="s">
        <v>2</v>
      </c>
      <c r="E16" s="29"/>
      <c r="F16" s="9" t="s">
        <v>32</v>
      </c>
      <c r="G16" s="75">
        <v>23</v>
      </c>
      <c r="H16" s="76">
        <v>1</v>
      </c>
      <c r="I16" s="77">
        <v>3</v>
      </c>
      <c r="J16" s="78">
        <v>19</v>
      </c>
      <c r="K16" s="10" t="s">
        <v>36</v>
      </c>
      <c r="L16" s="46">
        <f t="shared" si="7"/>
        <v>19</v>
      </c>
      <c r="M16" s="46">
        <f t="shared" si="8"/>
        <v>23</v>
      </c>
      <c r="O16" s="6" t="str">
        <f t="shared" si="0"/>
        <v>Angleterre</v>
      </c>
      <c r="P16" s="6" t="str">
        <f t="shared" si="1"/>
        <v>Pays de Galles</v>
      </c>
      <c r="Q16" s="6" t="str">
        <f t="shared" si="2"/>
        <v/>
      </c>
      <c r="R16" s="6" t="str">
        <f t="shared" si="3"/>
        <v/>
      </c>
      <c r="S16" s="6" t="str">
        <f t="shared" si="4"/>
        <v/>
      </c>
      <c r="T16" s="6" t="str">
        <f t="shared" si="5"/>
        <v/>
      </c>
      <c r="U16" s="6" t="str">
        <f t="shared" si="6"/>
        <v>Pays de Galles</v>
      </c>
      <c r="V16" s="6" t="str">
        <f t="shared" si="13"/>
        <v>Irlande</v>
      </c>
      <c r="W16" s="6">
        <f t="shared" ca="1" si="14"/>
        <v>56</v>
      </c>
      <c r="X16" s="6" t="str">
        <f t="shared" si="13"/>
        <v>Irlande</v>
      </c>
      <c r="Y16" s="6">
        <f t="shared" ca="1" si="15"/>
        <v>45</v>
      </c>
    </row>
    <row r="17" spans="1:30" ht="17.350000000000001" customHeight="1" x14ac:dyDescent="0.25">
      <c r="A17" s="98">
        <v>44984</v>
      </c>
      <c r="B17" s="28"/>
      <c r="C17" s="28"/>
      <c r="D17" s="41" t="s">
        <v>17</v>
      </c>
      <c r="E17" s="29"/>
      <c r="F17" s="9" t="s">
        <v>27</v>
      </c>
      <c r="G17" s="75">
        <v>57</v>
      </c>
      <c r="H17" s="76">
        <v>5</v>
      </c>
      <c r="I17" s="77">
        <v>0</v>
      </c>
      <c r="J17" s="78">
        <v>6</v>
      </c>
      <c r="K17" s="10" t="s">
        <v>35</v>
      </c>
      <c r="L17" s="46">
        <f t="shared" si="7"/>
        <v>6</v>
      </c>
      <c r="M17" s="46">
        <f t="shared" si="8"/>
        <v>57</v>
      </c>
      <c r="O17" s="6" t="str">
        <f t="shared" si="0"/>
        <v>Irlande</v>
      </c>
      <c r="P17" s="6" t="str">
        <f t="shared" si="1"/>
        <v>Italie</v>
      </c>
      <c r="Q17" s="6" t="str">
        <f t="shared" si="2"/>
        <v/>
      </c>
      <c r="R17" s="6" t="str">
        <f t="shared" si="3"/>
        <v/>
      </c>
      <c r="S17" s="6" t="str">
        <f t="shared" si="4"/>
        <v>Irlande</v>
      </c>
      <c r="T17" s="6" t="str">
        <f t="shared" si="5"/>
        <v/>
      </c>
      <c r="U17" s="6" t="str">
        <f t="shared" si="6"/>
        <v/>
      </c>
      <c r="V17" s="6" t="str">
        <f t="shared" si="13"/>
        <v>Italie</v>
      </c>
      <c r="W17" s="6">
        <f t="shared" ca="1" si="14"/>
        <v>38</v>
      </c>
      <c r="X17" s="6" t="str">
        <f t="shared" si="13"/>
        <v>Italie</v>
      </c>
      <c r="Y17" s="6">
        <f t="shared" ca="1" si="15"/>
        <v>115</v>
      </c>
    </row>
    <row r="18" spans="1:30" ht="11.95" customHeight="1" x14ac:dyDescent="0.25">
      <c r="A18" s="30"/>
      <c r="B18" s="30"/>
      <c r="C18" s="30"/>
      <c r="D18" s="31"/>
      <c r="E18" s="31"/>
      <c r="F18" s="15"/>
      <c r="G18" s="24"/>
      <c r="H18" s="16"/>
      <c r="I18" s="16"/>
      <c r="J18" s="24"/>
      <c r="K18" s="17"/>
      <c r="L18" s="46">
        <f t="shared" si="7"/>
        <v>0</v>
      </c>
      <c r="M18" s="46">
        <f t="shared" si="8"/>
        <v>0</v>
      </c>
      <c r="O18" s="6" t="str">
        <f t="shared" si="0"/>
        <v/>
      </c>
      <c r="P18" s="6" t="str">
        <f t="shared" si="1"/>
        <v/>
      </c>
      <c r="Q18" s="6" t="str">
        <f t="shared" si="2"/>
        <v>-</v>
      </c>
      <c r="R18" s="6" t="str">
        <f t="shared" si="3"/>
        <v>-</v>
      </c>
      <c r="S18" s="6" t="str">
        <f t="shared" si="4"/>
        <v/>
      </c>
      <c r="T18" s="6" t="str">
        <f t="shared" si="5"/>
        <v/>
      </c>
      <c r="U18" s="6" t="str">
        <f t="shared" si="6"/>
        <v/>
      </c>
      <c r="V18" s="6" t="str">
        <f t="shared" si="13"/>
        <v>Pays de Galles</v>
      </c>
      <c r="W18" s="6">
        <f t="shared" ca="1" si="14"/>
        <v>26</v>
      </c>
      <c r="X18" s="6" t="str">
        <f t="shared" si="13"/>
        <v>Pays de Galles</v>
      </c>
      <c r="Y18" s="6">
        <f t="shared" ca="1" si="15"/>
        <v>52</v>
      </c>
    </row>
    <row r="19" spans="1:30" ht="17.350000000000001" customHeight="1" x14ac:dyDescent="0.25">
      <c r="A19" s="32" t="s">
        <v>18</v>
      </c>
      <c r="B19" s="32"/>
      <c r="C19" s="32"/>
      <c r="D19" s="31"/>
      <c r="E19" s="31"/>
      <c r="F19" s="18"/>
      <c r="G19" s="25"/>
      <c r="H19" s="19"/>
      <c r="I19" s="19"/>
      <c r="J19" s="25"/>
      <c r="K19" s="20"/>
      <c r="L19" s="46">
        <f t="shared" si="7"/>
        <v>0</v>
      </c>
      <c r="M19" s="46">
        <f t="shared" si="8"/>
        <v>0</v>
      </c>
      <c r="O19" s="6" t="str">
        <f t="shared" si="0"/>
        <v/>
      </c>
      <c r="P19" s="6" t="str">
        <f t="shared" si="1"/>
        <v/>
      </c>
      <c r="Q19" s="6" t="str">
        <f t="shared" si="2"/>
        <v>-</v>
      </c>
      <c r="R19" s="6" t="str">
        <f t="shared" si="3"/>
        <v>-</v>
      </c>
      <c r="S19" s="6" t="str">
        <f t="shared" si="4"/>
        <v/>
      </c>
      <c r="T19" s="6" t="str">
        <f t="shared" si="5"/>
        <v/>
      </c>
      <c r="U19" s="6" t="str">
        <f t="shared" si="6"/>
        <v/>
      </c>
      <c r="V19" s="45" t="s">
        <v>69</v>
      </c>
      <c r="W19" s="12"/>
      <c r="X19" s="45" t="s">
        <v>69</v>
      </c>
      <c r="Y19" s="12"/>
    </row>
    <row r="20" spans="1:30" ht="17.350000000000001" customHeight="1" x14ac:dyDescent="0.25">
      <c r="A20" s="99">
        <v>44997</v>
      </c>
      <c r="B20" s="26"/>
      <c r="C20" s="26"/>
      <c r="D20" s="40" t="s">
        <v>20</v>
      </c>
      <c r="E20" s="27"/>
      <c r="F20" s="9" t="s">
        <v>36</v>
      </c>
      <c r="G20" s="75">
        <v>9</v>
      </c>
      <c r="H20" s="76">
        <v>0</v>
      </c>
      <c r="I20" s="77">
        <v>1</v>
      </c>
      <c r="J20" s="78">
        <v>13</v>
      </c>
      <c r="K20" s="10" t="s">
        <v>34</v>
      </c>
      <c r="L20" s="46">
        <f t="shared" si="7"/>
        <v>13</v>
      </c>
      <c r="M20" s="46">
        <f t="shared" si="8"/>
        <v>9</v>
      </c>
      <c r="O20" s="6" t="str">
        <f t="shared" si="0"/>
        <v>France</v>
      </c>
      <c r="P20" s="6" t="str">
        <f t="shared" si="1"/>
        <v>Pays de Galles</v>
      </c>
      <c r="Q20" s="6" t="str">
        <f t="shared" si="2"/>
        <v/>
      </c>
      <c r="R20" s="6" t="str">
        <f t="shared" si="3"/>
        <v/>
      </c>
      <c r="S20" s="6" t="str">
        <f t="shared" si="4"/>
        <v/>
      </c>
      <c r="T20" s="6" t="str">
        <f t="shared" si="5"/>
        <v/>
      </c>
      <c r="U20" s="6" t="str">
        <f t="shared" si="6"/>
        <v>Pays de Galles</v>
      </c>
      <c r="V20" s="10" t="str">
        <f>V13</f>
        <v>Angleterre</v>
      </c>
      <c r="W20" s="10">
        <f ca="1">W6+W13</f>
        <v>101</v>
      </c>
      <c r="X20" s="10" t="str">
        <f>X13</f>
        <v>Angleterre</v>
      </c>
      <c r="Y20" s="10">
        <f ca="1">Y6+Y13</f>
        <v>96</v>
      </c>
    </row>
    <row r="21" spans="1:30" ht="17.350000000000001" customHeight="1" x14ac:dyDescent="0.25">
      <c r="A21" s="98">
        <v>44997</v>
      </c>
      <c r="B21" s="28"/>
      <c r="C21" s="28"/>
      <c r="D21" s="41" t="s">
        <v>4</v>
      </c>
      <c r="E21" s="29"/>
      <c r="F21" s="9" t="s">
        <v>35</v>
      </c>
      <c r="G21" s="75">
        <v>22</v>
      </c>
      <c r="H21" s="76">
        <v>3</v>
      </c>
      <c r="I21" s="77">
        <v>5</v>
      </c>
      <c r="J21" s="78">
        <v>33</v>
      </c>
      <c r="K21" s="10" t="s">
        <v>33</v>
      </c>
      <c r="L21" s="46">
        <f t="shared" si="7"/>
        <v>33</v>
      </c>
      <c r="M21" s="46">
        <f t="shared" si="8"/>
        <v>22</v>
      </c>
      <c r="O21" s="6" t="str">
        <f t="shared" si="0"/>
        <v>Écosse</v>
      </c>
      <c r="P21" s="6" t="str">
        <f t="shared" si="1"/>
        <v>Italie</v>
      </c>
      <c r="Q21" s="6" t="str">
        <f t="shared" si="2"/>
        <v/>
      </c>
      <c r="R21" s="6" t="str">
        <f t="shared" si="3"/>
        <v/>
      </c>
      <c r="S21" s="6" t="str">
        <f t="shared" si="4"/>
        <v/>
      </c>
      <c r="T21" s="6" t="str">
        <f t="shared" si="5"/>
        <v>Écosse</v>
      </c>
      <c r="U21" s="6" t="str">
        <f t="shared" si="6"/>
        <v/>
      </c>
      <c r="V21" s="10" t="str">
        <f t="shared" ref="V21:X25" si="16">V14</f>
        <v>Écosse</v>
      </c>
      <c r="W21" s="10">
        <f t="shared" ref="W21:Y24" ca="1" si="17">W7+W14</f>
        <v>92</v>
      </c>
      <c r="X21" s="10" t="str">
        <f t="shared" si="16"/>
        <v>Écosse</v>
      </c>
      <c r="Y21" s="10">
        <f t="shared" ca="1" si="17"/>
        <v>121</v>
      </c>
    </row>
    <row r="22" spans="1:30" ht="17.350000000000001" customHeight="1" x14ac:dyDescent="0.25">
      <c r="A22" s="98">
        <v>44998</v>
      </c>
      <c r="B22" s="28"/>
      <c r="C22" s="28"/>
      <c r="D22" s="41" t="s">
        <v>11</v>
      </c>
      <c r="E22" s="29"/>
      <c r="F22" s="9" t="s">
        <v>32</v>
      </c>
      <c r="G22" s="75">
        <v>15</v>
      </c>
      <c r="H22" s="76">
        <v>0</v>
      </c>
      <c r="I22" s="77">
        <v>4</v>
      </c>
      <c r="J22" s="78">
        <v>32</v>
      </c>
      <c r="K22" s="10" t="s">
        <v>27</v>
      </c>
      <c r="L22" s="46">
        <f t="shared" si="7"/>
        <v>32</v>
      </c>
      <c r="M22" s="46">
        <f t="shared" si="8"/>
        <v>15</v>
      </c>
      <c r="O22" s="6" t="str">
        <f t="shared" si="0"/>
        <v>Irlande</v>
      </c>
      <c r="P22" s="6" t="str">
        <f t="shared" si="1"/>
        <v>Angleterre</v>
      </c>
      <c r="Q22" s="6" t="str">
        <f t="shared" si="2"/>
        <v/>
      </c>
      <c r="R22" s="6" t="str">
        <f t="shared" si="3"/>
        <v/>
      </c>
      <c r="S22" s="6" t="str">
        <f t="shared" si="4"/>
        <v/>
      </c>
      <c r="T22" s="6" t="str">
        <f t="shared" si="5"/>
        <v>Irlande</v>
      </c>
      <c r="U22" s="6" t="str">
        <f t="shared" si="6"/>
        <v/>
      </c>
      <c r="V22" s="10" t="str">
        <f t="shared" si="16"/>
        <v>France</v>
      </c>
      <c r="W22" s="10">
        <f t="shared" ca="1" si="17"/>
        <v>141</v>
      </c>
      <c r="X22" s="10" t="str">
        <f t="shared" si="16"/>
        <v>France</v>
      </c>
      <c r="Y22" s="10">
        <f t="shared" ca="1" si="17"/>
        <v>73</v>
      </c>
    </row>
    <row r="23" spans="1:30" ht="11.95" customHeight="1" x14ac:dyDescent="0.25">
      <c r="A23" s="30"/>
      <c r="B23" s="30"/>
      <c r="C23" s="30"/>
      <c r="D23" s="31"/>
      <c r="E23" s="31"/>
      <c r="F23" s="15"/>
      <c r="G23" s="24"/>
      <c r="H23" s="16"/>
      <c r="I23" s="16"/>
      <c r="J23" s="24"/>
      <c r="K23" s="17"/>
      <c r="L23" s="46">
        <f t="shared" si="7"/>
        <v>0</v>
      </c>
      <c r="M23" s="46">
        <f t="shared" si="8"/>
        <v>0</v>
      </c>
      <c r="O23" s="6" t="str">
        <f t="shared" si="0"/>
        <v/>
      </c>
      <c r="P23" s="6" t="str">
        <f t="shared" si="1"/>
        <v/>
      </c>
      <c r="Q23" s="6" t="str">
        <f t="shared" si="2"/>
        <v>-</v>
      </c>
      <c r="R23" s="6" t="str">
        <f t="shared" si="3"/>
        <v>-</v>
      </c>
      <c r="S23" s="6" t="str">
        <f t="shared" si="4"/>
        <v/>
      </c>
      <c r="T23" s="6" t="str">
        <f t="shared" si="5"/>
        <v/>
      </c>
      <c r="U23" s="6" t="str">
        <f t="shared" si="6"/>
        <v/>
      </c>
      <c r="V23" s="10" t="str">
        <f t="shared" si="16"/>
        <v>Irlande</v>
      </c>
      <c r="W23" s="10">
        <f t="shared" ca="1" si="17"/>
        <v>168</v>
      </c>
      <c r="X23" s="10" t="str">
        <f t="shared" si="16"/>
        <v>Irlande</v>
      </c>
      <c r="Y23" s="10">
        <f t="shared" ca="1" si="17"/>
        <v>63</v>
      </c>
    </row>
    <row r="24" spans="1:30" ht="17.350000000000001" customHeight="1" x14ac:dyDescent="0.25">
      <c r="A24" s="32" t="s">
        <v>23</v>
      </c>
      <c r="B24" s="32"/>
      <c r="C24" s="32"/>
      <c r="D24" s="31"/>
      <c r="E24" s="31"/>
      <c r="F24" s="18"/>
      <c r="G24" s="25"/>
      <c r="H24" s="19"/>
      <c r="I24" s="19"/>
      <c r="J24" s="25"/>
      <c r="K24" s="20"/>
      <c r="L24" s="46">
        <f t="shared" si="7"/>
        <v>0</v>
      </c>
      <c r="M24" s="46">
        <f t="shared" si="8"/>
        <v>0</v>
      </c>
      <c r="O24" s="6" t="str">
        <f t="shared" si="0"/>
        <v/>
      </c>
      <c r="P24" s="6" t="str">
        <f t="shared" si="1"/>
        <v/>
      </c>
      <c r="Q24" s="6" t="str">
        <f t="shared" si="2"/>
        <v>-</v>
      </c>
      <c r="R24" s="6" t="str">
        <f t="shared" si="3"/>
        <v>-</v>
      </c>
      <c r="S24" s="6" t="str">
        <f t="shared" si="4"/>
        <v/>
      </c>
      <c r="T24" s="6" t="str">
        <f t="shared" si="5"/>
        <v/>
      </c>
      <c r="U24" s="6" t="str">
        <f t="shared" si="6"/>
        <v/>
      </c>
      <c r="V24" s="10" t="str">
        <f t="shared" si="16"/>
        <v>Italie</v>
      </c>
      <c r="W24" s="10">
        <f t="shared" ca="1" si="17"/>
        <v>60</v>
      </c>
      <c r="X24" s="10" t="str">
        <f t="shared" si="16"/>
        <v>Italie</v>
      </c>
      <c r="Y24" s="10">
        <f t="shared" ca="1" si="17"/>
        <v>181</v>
      </c>
    </row>
    <row r="25" spans="1:30" ht="17.350000000000001" customHeight="1" x14ac:dyDescent="0.25">
      <c r="A25" s="99">
        <v>45004</v>
      </c>
      <c r="B25" s="26"/>
      <c r="C25" s="26"/>
      <c r="D25" s="40" t="s">
        <v>11</v>
      </c>
      <c r="E25" s="27"/>
      <c r="F25" s="9" t="s">
        <v>36</v>
      </c>
      <c r="G25" s="75">
        <v>21</v>
      </c>
      <c r="H25" s="76">
        <v>3</v>
      </c>
      <c r="I25" s="77">
        <v>1</v>
      </c>
      <c r="J25" s="78">
        <v>22</v>
      </c>
      <c r="K25" s="10" t="s">
        <v>35</v>
      </c>
      <c r="L25" s="46">
        <f t="shared" si="7"/>
        <v>22</v>
      </c>
      <c r="M25" s="46">
        <f t="shared" si="8"/>
        <v>21</v>
      </c>
      <c r="O25" s="6" t="str">
        <f t="shared" si="0"/>
        <v>Italie</v>
      </c>
      <c r="P25" s="6" t="str">
        <f t="shared" si="1"/>
        <v>Pays de Galles</v>
      </c>
      <c r="Q25" s="6" t="str">
        <f t="shared" si="2"/>
        <v/>
      </c>
      <c r="R25" s="6" t="str">
        <f t="shared" si="3"/>
        <v/>
      </c>
      <c r="S25" s="6" t="str">
        <f t="shared" si="4"/>
        <v/>
      </c>
      <c r="T25" s="6" t="str">
        <f t="shared" si="5"/>
        <v/>
      </c>
      <c r="U25" s="6" t="str">
        <f t="shared" si="6"/>
        <v>Pays de Galles</v>
      </c>
      <c r="V25" s="10" t="str">
        <f t="shared" si="16"/>
        <v>Pays de Galles</v>
      </c>
      <c r="W25" s="10">
        <f ca="1">W11+W18</f>
        <v>76</v>
      </c>
      <c r="X25" s="10" t="str">
        <f t="shared" si="16"/>
        <v>Pays de Galles</v>
      </c>
      <c r="Y25" s="10">
        <f ca="1">Y11+Y18</f>
        <v>104</v>
      </c>
    </row>
    <row r="26" spans="1:30" ht="17.350000000000001" customHeight="1" x14ac:dyDescent="0.25">
      <c r="A26" s="98">
        <v>45004</v>
      </c>
      <c r="B26" s="28"/>
      <c r="C26" s="28"/>
      <c r="D26" s="41" t="s">
        <v>17</v>
      </c>
      <c r="E26" s="29"/>
      <c r="F26" s="9" t="s">
        <v>27</v>
      </c>
      <c r="G26" s="75">
        <v>26</v>
      </c>
      <c r="H26" s="76">
        <v>4</v>
      </c>
      <c r="I26" s="77">
        <v>1</v>
      </c>
      <c r="J26" s="78">
        <v>5</v>
      </c>
      <c r="K26" s="10" t="s">
        <v>33</v>
      </c>
      <c r="L26" s="46">
        <f t="shared" si="7"/>
        <v>5</v>
      </c>
      <c r="M26" s="46">
        <f t="shared" si="8"/>
        <v>26</v>
      </c>
      <c r="O26" s="6" t="str">
        <f t="shared" si="0"/>
        <v>Irlande</v>
      </c>
      <c r="P26" s="6" t="str">
        <f t="shared" si="1"/>
        <v>Écosse</v>
      </c>
      <c r="Q26" s="6" t="str">
        <f t="shared" si="2"/>
        <v/>
      </c>
      <c r="R26" s="6" t="str">
        <f t="shared" si="3"/>
        <v/>
      </c>
      <c r="S26" s="6" t="str">
        <f t="shared" si="4"/>
        <v>Irlande</v>
      </c>
      <c r="T26" s="6" t="str">
        <f t="shared" si="5"/>
        <v/>
      </c>
      <c r="U26" s="6" t="str">
        <f t="shared" si="6"/>
        <v/>
      </c>
      <c r="V26" s="6"/>
      <c r="W26" s="6"/>
      <c r="X26" s="6"/>
      <c r="Y26" s="6"/>
    </row>
    <row r="27" spans="1:30" ht="17.350000000000001" customHeight="1" x14ac:dyDescent="0.25">
      <c r="A27" s="98">
        <v>45004</v>
      </c>
      <c r="B27" s="28"/>
      <c r="C27" s="28"/>
      <c r="D27" s="41" t="s">
        <v>9</v>
      </c>
      <c r="E27" s="29"/>
      <c r="F27" s="9" t="s">
        <v>34</v>
      </c>
      <c r="G27" s="75">
        <v>25</v>
      </c>
      <c r="H27" s="76">
        <v>3</v>
      </c>
      <c r="I27" s="77">
        <v>1</v>
      </c>
      <c r="J27" s="78">
        <v>13</v>
      </c>
      <c r="K27" s="10" t="s">
        <v>32</v>
      </c>
      <c r="L27" s="46">
        <f t="shared" si="7"/>
        <v>13</v>
      </c>
      <c r="M27" s="46">
        <f t="shared" si="8"/>
        <v>25</v>
      </c>
      <c r="O27" s="6" t="str">
        <f t="shared" si="0"/>
        <v>France</v>
      </c>
      <c r="P27" s="6" t="str">
        <f t="shared" si="1"/>
        <v>Angleterre</v>
      </c>
      <c r="Q27" s="6" t="str">
        <f t="shared" si="2"/>
        <v/>
      </c>
      <c r="R27" s="6" t="str">
        <f t="shared" si="3"/>
        <v/>
      </c>
      <c r="S27" s="6" t="str">
        <f t="shared" si="4"/>
        <v/>
      </c>
      <c r="T27" s="6" t="str">
        <f t="shared" si="5"/>
        <v/>
      </c>
      <c r="U27" s="6" t="str">
        <f t="shared" si="6"/>
        <v/>
      </c>
      <c r="V27" s="6"/>
      <c r="W27" s="6"/>
      <c r="X27" s="6"/>
      <c r="Y27" s="6"/>
    </row>
    <row r="29" spans="1:30" ht="42.75" hidden="1" customHeight="1" thickBot="1" x14ac:dyDescent="0.3">
      <c r="A29" s="21" t="s">
        <v>72</v>
      </c>
      <c r="B29" s="21"/>
      <c r="C29" s="21"/>
    </row>
    <row r="30" spans="1:30" ht="32.200000000000003" hidden="1" customHeight="1" x14ac:dyDescent="0.25">
      <c r="B30" s="47" t="s">
        <v>55</v>
      </c>
      <c r="C30" s="48" t="s">
        <v>57</v>
      </c>
      <c r="D30" s="48" t="s">
        <v>58</v>
      </c>
      <c r="E30" s="48" t="s">
        <v>59</v>
      </c>
      <c r="F30" s="48" t="s">
        <v>60</v>
      </c>
      <c r="G30" s="48" t="s">
        <v>62</v>
      </c>
      <c r="H30" s="48" t="s">
        <v>63</v>
      </c>
      <c r="I30" s="49" t="s">
        <v>64</v>
      </c>
      <c r="J30" s="50" t="s">
        <v>65</v>
      </c>
      <c r="Z30" s="2" t="s">
        <v>74</v>
      </c>
      <c r="AA30" s="1" t="s">
        <v>76</v>
      </c>
      <c r="AB30" s="2" t="s">
        <v>75</v>
      </c>
      <c r="AC30" s="2" t="s">
        <v>73</v>
      </c>
      <c r="AD30" s="1" t="s">
        <v>76</v>
      </c>
    </row>
    <row r="31" spans="1:30" ht="20.25" hidden="1" customHeight="1" x14ac:dyDescent="0.25">
      <c r="A31" s="8" t="s">
        <v>32</v>
      </c>
      <c r="B31" s="5">
        <f t="shared" ref="B31:B36" si="18">COUNTIF($O$5:$O$27,$A31)</f>
        <v>2</v>
      </c>
      <c r="C31" s="5">
        <f t="shared" ref="C31:C36" si="19">COUNTIF($P$5:$P$27,$A31)</f>
        <v>3</v>
      </c>
      <c r="D31" s="5">
        <f t="shared" ref="D31:D36" si="20">COUNTIF($Q$5:$R$27,$A31)</f>
        <v>0</v>
      </c>
      <c r="E31" s="5">
        <f t="shared" ref="E31:E36" si="21">COUNTIF($S$5:$T$27,$A31)</f>
        <v>1</v>
      </c>
      <c r="F31" s="5">
        <f t="shared" ref="F31:F36" si="22">COUNTIF($U$5:$U$27,$A31)</f>
        <v>1</v>
      </c>
      <c r="G31" s="5">
        <f t="shared" ref="G31:G36" ca="1" si="23">W20</f>
        <v>101</v>
      </c>
      <c r="H31" s="5">
        <f t="shared" ref="H31:H36" ca="1" si="24">Y20</f>
        <v>96</v>
      </c>
      <c r="I31" s="55">
        <f ca="1">G31-H31</f>
        <v>5</v>
      </c>
      <c r="J31" s="51">
        <f>B31*4+D31*2+E31+F31+IF(COUNTIF(($O$5:$O$27),A31)&gt;4,3,0)</f>
        <v>10</v>
      </c>
      <c r="K31" s="44" t="str">
        <f>IF(COUNTIF(($O$5:$O$27),A31)&gt;4,"Grand Chelem !","")</f>
        <v/>
      </c>
      <c r="Z31" s="1">
        <f ca="1">J31+I31/1000</f>
        <v>10.005000000000001</v>
      </c>
      <c r="AA31" s="1" t="str">
        <f>A31</f>
        <v>Angleterre</v>
      </c>
      <c r="AB31" s="1">
        <v>1</v>
      </c>
      <c r="AC31" s="1">
        <f ca="1">LARGE($Z$31:$Z$36,AB31)</f>
        <v>25.068000000000001</v>
      </c>
      <c r="AD31" s="1" t="str">
        <f ca="1">VLOOKUP(AC31,$Z$31:$AA$36,2,0)</f>
        <v>France</v>
      </c>
    </row>
    <row r="32" spans="1:30" ht="20.25" hidden="1" customHeight="1" x14ac:dyDescent="0.25">
      <c r="A32" s="8" t="s">
        <v>33</v>
      </c>
      <c r="B32" s="5">
        <f t="shared" si="18"/>
        <v>2</v>
      </c>
      <c r="C32" s="5">
        <f t="shared" si="19"/>
        <v>3</v>
      </c>
      <c r="D32" s="5">
        <f t="shared" si="20"/>
        <v>0</v>
      </c>
      <c r="E32" s="5">
        <f t="shared" si="21"/>
        <v>1</v>
      </c>
      <c r="F32" s="5">
        <f t="shared" si="22"/>
        <v>1</v>
      </c>
      <c r="G32" s="5">
        <f t="shared" ca="1" si="23"/>
        <v>92</v>
      </c>
      <c r="H32" s="5">
        <f t="shared" ca="1" si="24"/>
        <v>121</v>
      </c>
      <c r="I32" s="55">
        <f t="shared" ref="I32:I36" ca="1" si="25">G32-H32</f>
        <v>-29</v>
      </c>
      <c r="J32" s="51">
        <f t="shared" ref="J32:J36" si="26">B32*4+D32*2+E32+F32+IF(COUNTIF(($O$5:$O$27),A32)&gt;4,3,0)</f>
        <v>10</v>
      </c>
      <c r="K32" s="44" t="str">
        <f t="shared" ref="K32:K36" si="27">IF(COUNTIF(($O$5:$O$27),A32)&gt;4,"Grand Chelem !","")</f>
        <v/>
      </c>
      <c r="Z32" s="1">
        <f t="shared" ref="Z32:Z36" ca="1" si="28">J32+I32/1000</f>
        <v>9.9710000000000001</v>
      </c>
      <c r="AA32" s="1" t="str">
        <f t="shared" ref="AA32:AA36" si="29">A32</f>
        <v>Écosse</v>
      </c>
      <c r="AB32" s="1">
        <v>2</v>
      </c>
      <c r="AC32" s="1">
        <f t="shared" ref="AC32:AC36" ca="1" si="30">LARGE($Z$31:$Z$36,AB32)</f>
        <v>21.105</v>
      </c>
      <c r="AD32" s="1" t="str">
        <f t="shared" ref="AD32:AD36" ca="1" si="31">VLOOKUP(AC32,$Z$31:$AA$36,2,0)</f>
        <v>Irlande</v>
      </c>
    </row>
    <row r="33" spans="1:30" ht="20.25" hidden="1" customHeight="1" x14ac:dyDescent="0.25">
      <c r="A33" s="8" t="s">
        <v>34</v>
      </c>
      <c r="B33" s="5">
        <f t="shared" si="18"/>
        <v>5</v>
      </c>
      <c r="C33" s="5">
        <f t="shared" si="19"/>
        <v>0</v>
      </c>
      <c r="D33" s="5">
        <f t="shared" si="20"/>
        <v>0</v>
      </c>
      <c r="E33" s="5">
        <f t="shared" si="21"/>
        <v>2</v>
      </c>
      <c r="F33" s="5">
        <f t="shared" si="22"/>
        <v>0</v>
      </c>
      <c r="G33" s="5">
        <f t="shared" ca="1" si="23"/>
        <v>141</v>
      </c>
      <c r="H33" s="5">
        <f t="shared" ca="1" si="24"/>
        <v>73</v>
      </c>
      <c r="I33" s="55">
        <f t="shared" ca="1" si="25"/>
        <v>68</v>
      </c>
      <c r="J33" s="51">
        <f t="shared" si="26"/>
        <v>25</v>
      </c>
      <c r="K33" s="44" t="str">
        <f t="shared" si="27"/>
        <v>Grand Chelem !</v>
      </c>
      <c r="Z33" s="1">
        <f t="shared" ca="1" si="28"/>
        <v>25.068000000000001</v>
      </c>
      <c r="AA33" s="1" t="str">
        <f t="shared" si="29"/>
        <v>France</v>
      </c>
      <c r="AB33" s="1">
        <v>3</v>
      </c>
      <c r="AC33" s="1">
        <f t="shared" ca="1" si="30"/>
        <v>10.005000000000001</v>
      </c>
      <c r="AD33" s="1" t="str">
        <f t="shared" ca="1" si="31"/>
        <v>Angleterre</v>
      </c>
    </row>
    <row r="34" spans="1:30" ht="20.25" hidden="1" customHeight="1" x14ac:dyDescent="0.25">
      <c r="A34" s="8" t="s">
        <v>27</v>
      </c>
      <c r="B34" s="5">
        <f t="shared" si="18"/>
        <v>4</v>
      </c>
      <c r="C34" s="5">
        <f t="shared" si="19"/>
        <v>1</v>
      </c>
      <c r="D34" s="5">
        <f t="shared" si="20"/>
        <v>0</v>
      </c>
      <c r="E34" s="5">
        <f t="shared" si="21"/>
        <v>4</v>
      </c>
      <c r="F34" s="5">
        <f t="shared" si="22"/>
        <v>1</v>
      </c>
      <c r="G34" s="5">
        <f t="shared" ca="1" si="23"/>
        <v>168</v>
      </c>
      <c r="H34" s="5">
        <f t="shared" ca="1" si="24"/>
        <v>63</v>
      </c>
      <c r="I34" s="55">
        <f t="shared" ca="1" si="25"/>
        <v>105</v>
      </c>
      <c r="J34" s="51">
        <f t="shared" si="26"/>
        <v>21</v>
      </c>
      <c r="K34" s="44" t="str">
        <f t="shared" si="27"/>
        <v/>
      </c>
      <c r="Z34" s="1">
        <f t="shared" ca="1" si="28"/>
        <v>21.105</v>
      </c>
      <c r="AA34" s="1" t="str">
        <f t="shared" si="29"/>
        <v>Irlande</v>
      </c>
      <c r="AB34" s="1">
        <v>4</v>
      </c>
      <c r="AC34" s="1">
        <f t="shared" ca="1" si="30"/>
        <v>9.9710000000000001</v>
      </c>
      <c r="AD34" s="1" t="str">
        <f t="shared" ca="1" si="31"/>
        <v>Écosse</v>
      </c>
    </row>
    <row r="35" spans="1:30" ht="20.25" hidden="1" customHeight="1" x14ac:dyDescent="0.25">
      <c r="A35" s="8" t="s">
        <v>35</v>
      </c>
      <c r="B35" s="5">
        <f t="shared" si="18"/>
        <v>1</v>
      </c>
      <c r="C35" s="5">
        <f t="shared" si="19"/>
        <v>4</v>
      </c>
      <c r="D35" s="5">
        <f t="shared" si="20"/>
        <v>0</v>
      </c>
      <c r="E35" s="5">
        <f t="shared" si="21"/>
        <v>0</v>
      </c>
      <c r="F35" s="5">
        <f t="shared" si="22"/>
        <v>0</v>
      </c>
      <c r="G35" s="5">
        <f t="shared" ca="1" si="23"/>
        <v>60</v>
      </c>
      <c r="H35" s="5">
        <f t="shared" ca="1" si="24"/>
        <v>181</v>
      </c>
      <c r="I35" s="55">
        <f t="shared" ca="1" si="25"/>
        <v>-121</v>
      </c>
      <c r="J35" s="51">
        <f t="shared" si="26"/>
        <v>4</v>
      </c>
      <c r="K35" s="44" t="str">
        <f t="shared" si="27"/>
        <v/>
      </c>
      <c r="Z35" s="1">
        <f t="shared" ca="1" si="28"/>
        <v>3.879</v>
      </c>
      <c r="AA35" s="1" t="str">
        <f t="shared" si="29"/>
        <v>Italie</v>
      </c>
      <c r="AB35" s="1">
        <v>5</v>
      </c>
      <c r="AC35" s="1">
        <f t="shared" ca="1" si="30"/>
        <v>6.9720000000000004</v>
      </c>
      <c r="AD35" s="1" t="str">
        <f t="shared" ca="1" si="31"/>
        <v>Pays de Galles</v>
      </c>
    </row>
    <row r="36" spans="1:30" ht="20.25" hidden="1" customHeight="1" thickBot="1" x14ac:dyDescent="0.3">
      <c r="A36" s="8" t="s">
        <v>36</v>
      </c>
      <c r="B36" s="5">
        <f t="shared" si="18"/>
        <v>1</v>
      </c>
      <c r="C36" s="5">
        <f t="shared" si="19"/>
        <v>4</v>
      </c>
      <c r="D36" s="5">
        <f t="shared" si="20"/>
        <v>0</v>
      </c>
      <c r="E36" s="5">
        <f t="shared" si="21"/>
        <v>0</v>
      </c>
      <c r="F36" s="5">
        <f t="shared" si="22"/>
        <v>3</v>
      </c>
      <c r="G36" s="5">
        <f t="shared" ca="1" si="23"/>
        <v>76</v>
      </c>
      <c r="H36" s="5">
        <f t="shared" ca="1" si="24"/>
        <v>104</v>
      </c>
      <c r="I36" s="55">
        <f t="shared" ca="1" si="25"/>
        <v>-28</v>
      </c>
      <c r="J36" s="52">
        <f t="shared" si="26"/>
        <v>7</v>
      </c>
      <c r="K36" s="44" t="str">
        <f t="shared" si="27"/>
        <v/>
      </c>
      <c r="Z36" s="1">
        <f t="shared" ca="1" si="28"/>
        <v>6.9720000000000004</v>
      </c>
      <c r="AA36" s="1" t="str">
        <f t="shared" si="29"/>
        <v>Pays de Galles</v>
      </c>
      <c r="AB36" s="1">
        <v>6</v>
      </c>
      <c r="AC36" s="1">
        <f t="shared" ca="1" si="30"/>
        <v>3.879</v>
      </c>
      <c r="AD36" s="1" t="str">
        <f t="shared" ca="1" si="31"/>
        <v>Italie</v>
      </c>
    </row>
    <row r="37" spans="1:30" ht="20.25" hidden="1" customHeight="1" x14ac:dyDescent="0.25">
      <c r="A37" s="56">
        <v>1</v>
      </c>
      <c r="B37" s="3">
        <v>2</v>
      </c>
      <c r="C37" s="56">
        <v>3</v>
      </c>
      <c r="D37" s="3">
        <v>4</v>
      </c>
      <c r="E37" s="56">
        <v>5</v>
      </c>
      <c r="F37" s="3">
        <v>6</v>
      </c>
      <c r="G37" s="56">
        <v>7</v>
      </c>
      <c r="H37" s="3">
        <v>8</v>
      </c>
      <c r="I37" s="56">
        <v>9</v>
      </c>
      <c r="J37" s="3">
        <v>10</v>
      </c>
      <c r="K37" s="3">
        <v>11</v>
      </c>
    </row>
    <row r="38" spans="1:30" ht="42.75" customHeight="1" thickBot="1" x14ac:dyDescent="0.3">
      <c r="A38" s="21" t="s">
        <v>31</v>
      </c>
      <c r="B38" s="21"/>
      <c r="C38" s="21"/>
    </row>
    <row r="39" spans="1:30" ht="32.200000000000003" customHeight="1" thickBot="1" x14ac:dyDescent="0.3">
      <c r="B39" s="68" t="s">
        <v>55</v>
      </c>
      <c r="C39" s="63" t="s">
        <v>57</v>
      </c>
      <c r="D39" s="58" t="s">
        <v>58</v>
      </c>
      <c r="E39" s="57" t="s">
        <v>59</v>
      </c>
      <c r="F39" s="58" t="s">
        <v>60</v>
      </c>
      <c r="G39" s="57" t="s">
        <v>62</v>
      </c>
      <c r="H39" s="63" t="s">
        <v>63</v>
      </c>
      <c r="I39" s="64" t="s">
        <v>64</v>
      </c>
      <c r="J39" s="50" t="s">
        <v>65</v>
      </c>
    </row>
    <row r="40" spans="1:30" ht="20.25" customHeight="1" x14ac:dyDescent="0.25">
      <c r="A40" s="69" t="str">
        <f ca="1">AD31</f>
        <v>France</v>
      </c>
      <c r="B40" s="59">
        <f ca="1">VLOOKUP($A40,$A$31:$K$36,B$37,0)</f>
        <v>5</v>
      </c>
      <c r="C40" s="5">
        <f t="shared" ref="C40:K45" ca="1" si="32">VLOOKUP($A40,$A$31:$K$36,C$37,0)</f>
        <v>0</v>
      </c>
      <c r="D40" s="60">
        <f t="shared" ca="1" si="32"/>
        <v>0</v>
      </c>
      <c r="E40" s="59">
        <f t="shared" ca="1" si="32"/>
        <v>2</v>
      </c>
      <c r="F40" s="60">
        <f t="shared" ca="1" si="32"/>
        <v>0</v>
      </c>
      <c r="G40" s="59">
        <f t="shared" ca="1" si="32"/>
        <v>141</v>
      </c>
      <c r="H40" s="5">
        <f t="shared" ca="1" si="32"/>
        <v>73</v>
      </c>
      <c r="I40" s="65">
        <f t="shared" ca="1" si="32"/>
        <v>68</v>
      </c>
      <c r="J40" s="51">
        <f t="shared" ca="1" si="32"/>
        <v>25</v>
      </c>
      <c r="K40" s="44" t="str">
        <f t="shared" ca="1" si="32"/>
        <v>Grand Chelem !</v>
      </c>
    </row>
    <row r="41" spans="1:30" ht="20.25" customHeight="1" x14ac:dyDescent="0.25">
      <c r="A41" s="70" t="str">
        <f t="shared" ref="A41:A45" ca="1" si="33">AD32</f>
        <v>Irlande</v>
      </c>
      <c r="B41" s="59">
        <f t="shared" ref="B41:B45" ca="1" si="34">VLOOKUP($A41,$A$31:$K$36,B$37,0)</f>
        <v>4</v>
      </c>
      <c r="C41" s="5">
        <f t="shared" ca="1" si="32"/>
        <v>1</v>
      </c>
      <c r="D41" s="60">
        <f t="shared" ca="1" si="32"/>
        <v>0</v>
      </c>
      <c r="E41" s="59">
        <f t="shared" ca="1" si="32"/>
        <v>4</v>
      </c>
      <c r="F41" s="60">
        <f t="shared" ca="1" si="32"/>
        <v>1</v>
      </c>
      <c r="G41" s="59">
        <f t="shared" ca="1" si="32"/>
        <v>168</v>
      </c>
      <c r="H41" s="5">
        <f t="shared" ca="1" si="32"/>
        <v>63</v>
      </c>
      <c r="I41" s="65">
        <f t="shared" ca="1" si="32"/>
        <v>105</v>
      </c>
      <c r="J41" s="51">
        <f t="shared" ca="1" si="32"/>
        <v>21</v>
      </c>
      <c r="K41" s="44" t="str">
        <f t="shared" ca="1" si="32"/>
        <v/>
      </c>
    </row>
    <row r="42" spans="1:30" ht="20.25" customHeight="1" x14ac:dyDescent="0.25">
      <c r="A42" s="70" t="str">
        <f t="shared" ca="1" si="33"/>
        <v>Angleterre</v>
      </c>
      <c r="B42" s="59">
        <f t="shared" ca="1" si="34"/>
        <v>2</v>
      </c>
      <c r="C42" s="5">
        <f t="shared" ca="1" si="32"/>
        <v>3</v>
      </c>
      <c r="D42" s="60">
        <f t="shared" ca="1" si="32"/>
        <v>0</v>
      </c>
      <c r="E42" s="59">
        <f t="shared" ca="1" si="32"/>
        <v>1</v>
      </c>
      <c r="F42" s="60">
        <f t="shared" ca="1" si="32"/>
        <v>1</v>
      </c>
      <c r="G42" s="59">
        <f t="shared" ca="1" si="32"/>
        <v>101</v>
      </c>
      <c r="H42" s="5">
        <f t="shared" ca="1" si="32"/>
        <v>96</v>
      </c>
      <c r="I42" s="65">
        <f t="shared" ca="1" si="32"/>
        <v>5</v>
      </c>
      <c r="J42" s="51">
        <f t="shared" ca="1" si="32"/>
        <v>10</v>
      </c>
      <c r="K42" s="44" t="str">
        <f t="shared" ca="1" si="32"/>
        <v/>
      </c>
    </row>
    <row r="43" spans="1:30" ht="20.25" customHeight="1" x14ac:dyDescent="0.25">
      <c r="A43" s="70" t="str">
        <f t="shared" ca="1" si="33"/>
        <v>Écosse</v>
      </c>
      <c r="B43" s="59">
        <f t="shared" ca="1" si="34"/>
        <v>2</v>
      </c>
      <c r="C43" s="5">
        <f t="shared" ca="1" si="32"/>
        <v>3</v>
      </c>
      <c r="D43" s="60">
        <f t="shared" ca="1" si="32"/>
        <v>0</v>
      </c>
      <c r="E43" s="59">
        <f t="shared" ca="1" si="32"/>
        <v>1</v>
      </c>
      <c r="F43" s="60">
        <f t="shared" ca="1" si="32"/>
        <v>1</v>
      </c>
      <c r="G43" s="59">
        <f t="shared" ca="1" si="32"/>
        <v>92</v>
      </c>
      <c r="H43" s="5">
        <f t="shared" ca="1" si="32"/>
        <v>121</v>
      </c>
      <c r="I43" s="65">
        <f t="shared" ca="1" si="32"/>
        <v>-29</v>
      </c>
      <c r="J43" s="51">
        <f t="shared" ca="1" si="32"/>
        <v>10</v>
      </c>
      <c r="K43" s="44" t="str">
        <f t="shared" ca="1" si="32"/>
        <v/>
      </c>
    </row>
    <row r="44" spans="1:30" ht="20.25" customHeight="1" x14ac:dyDescent="0.25">
      <c r="A44" s="70" t="str">
        <f t="shared" ca="1" si="33"/>
        <v>Pays de Galles</v>
      </c>
      <c r="B44" s="59">
        <f t="shared" ca="1" si="34"/>
        <v>1</v>
      </c>
      <c r="C44" s="5">
        <f t="shared" ca="1" si="32"/>
        <v>4</v>
      </c>
      <c r="D44" s="60">
        <f t="shared" ca="1" si="32"/>
        <v>0</v>
      </c>
      <c r="E44" s="59">
        <f t="shared" ca="1" si="32"/>
        <v>0</v>
      </c>
      <c r="F44" s="60">
        <f t="shared" ca="1" si="32"/>
        <v>3</v>
      </c>
      <c r="G44" s="59">
        <f t="shared" ca="1" si="32"/>
        <v>76</v>
      </c>
      <c r="H44" s="5">
        <f t="shared" ca="1" si="32"/>
        <v>104</v>
      </c>
      <c r="I44" s="65">
        <f t="shared" ca="1" si="32"/>
        <v>-28</v>
      </c>
      <c r="J44" s="51">
        <f t="shared" ca="1" si="32"/>
        <v>7</v>
      </c>
      <c r="K44" s="44" t="str">
        <f t="shared" ca="1" si="32"/>
        <v/>
      </c>
    </row>
    <row r="45" spans="1:30" ht="20.25" customHeight="1" thickBot="1" x14ac:dyDescent="0.3">
      <c r="A45" s="71" t="str">
        <f t="shared" ca="1" si="33"/>
        <v>Italie</v>
      </c>
      <c r="B45" s="61">
        <f t="shared" ca="1" si="34"/>
        <v>1</v>
      </c>
      <c r="C45" s="66">
        <f t="shared" ca="1" si="32"/>
        <v>4</v>
      </c>
      <c r="D45" s="62">
        <f t="shared" ca="1" si="32"/>
        <v>0</v>
      </c>
      <c r="E45" s="61">
        <f t="shared" ca="1" si="32"/>
        <v>0</v>
      </c>
      <c r="F45" s="62">
        <f t="shared" ca="1" si="32"/>
        <v>0</v>
      </c>
      <c r="G45" s="61">
        <f t="shared" ca="1" si="32"/>
        <v>60</v>
      </c>
      <c r="H45" s="66">
        <f t="shared" ca="1" si="32"/>
        <v>181</v>
      </c>
      <c r="I45" s="67">
        <f t="shared" ca="1" si="32"/>
        <v>-121</v>
      </c>
      <c r="J45" s="52">
        <f t="shared" ca="1" si="32"/>
        <v>4</v>
      </c>
      <c r="K45" s="44" t="str">
        <f t="shared" ca="1" si="32"/>
        <v/>
      </c>
    </row>
    <row r="47" spans="1:30" x14ac:dyDescent="0.25">
      <c r="A47" s="37" t="s">
        <v>46</v>
      </c>
      <c r="B47" s="37"/>
      <c r="C47" s="37"/>
    </row>
    <row r="48" spans="1:30" x14ac:dyDescent="0.25">
      <c r="A48" s="38" t="s">
        <v>37</v>
      </c>
      <c r="B48" s="38"/>
      <c r="C48" s="38"/>
    </row>
    <row r="49" spans="1:3" x14ac:dyDescent="0.25">
      <c r="A49" s="38" t="s">
        <v>38</v>
      </c>
      <c r="B49" s="38"/>
      <c r="C49" s="38"/>
    </row>
    <row r="50" spans="1:3" x14ac:dyDescent="0.25">
      <c r="A50" s="38" t="s">
        <v>39</v>
      </c>
      <c r="B50" s="38"/>
      <c r="C50" s="38"/>
    </row>
    <row r="51" spans="1:3" x14ac:dyDescent="0.25">
      <c r="A51" s="38" t="s">
        <v>54</v>
      </c>
      <c r="B51" s="38"/>
      <c r="C51" s="38"/>
    </row>
    <row r="52" spans="1:3" x14ac:dyDescent="0.25">
      <c r="A52" s="38" t="s">
        <v>40</v>
      </c>
      <c r="B52" s="38"/>
      <c r="C52" s="38"/>
    </row>
    <row r="53" spans="1:3" x14ac:dyDescent="0.25">
      <c r="A53" s="38" t="s">
        <v>41</v>
      </c>
      <c r="B53" s="38"/>
      <c r="C53" s="38"/>
    </row>
    <row r="54" spans="1:3" x14ac:dyDescent="0.25">
      <c r="A54" s="37" t="s">
        <v>47</v>
      </c>
      <c r="B54" s="37"/>
      <c r="C54" s="37"/>
    </row>
    <row r="55" spans="1:3" x14ac:dyDescent="0.25">
      <c r="A55" s="38" t="s">
        <v>42</v>
      </c>
      <c r="B55" s="38"/>
      <c r="C55" s="38"/>
    </row>
    <row r="56" spans="1:3" x14ac:dyDescent="0.25">
      <c r="A56" s="38" t="s">
        <v>43</v>
      </c>
      <c r="B56" s="38"/>
      <c r="C56" s="38"/>
    </row>
    <row r="57" spans="1:3" x14ac:dyDescent="0.25">
      <c r="A57" s="38" t="s">
        <v>44</v>
      </c>
      <c r="B57" s="38"/>
      <c r="C57" s="38"/>
    </row>
    <row r="58" spans="1:3" x14ac:dyDescent="0.25">
      <c r="A58" s="38" t="s">
        <v>45</v>
      </c>
      <c r="B58" s="38"/>
      <c r="C58" s="38"/>
    </row>
  </sheetData>
  <sheetProtection algorithmName="SHA-512" hashValue="bupQIBx+9wCT0oJhXq7qacBa2xlm4GrX9XIkch25JbfytXC01zf/DFXykUre0+dZCIhOv+YcDoP7rxijBJx7Cg==" saltValue="VEQucogZN2fdExxlsI4eiA==" spinCount="100000" sheet="1" objects="1" scenarios="1"/>
  <mergeCells count="1">
    <mergeCell ref="H4:I4"/>
  </mergeCells>
  <dataValidations count="1">
    <dataValidation type="list" allowBlank="1" showInputMessage="1" showErrorMessage="1" sqref="F5:F7 K25:K27 K20:K22 K15:K17 K10:K12 K5:K7 F25:F27 F20:F22 F15:F17 F10:F12" xr:uid="{3ACA2DFF-70E3-474A-8272-F4A7F41BF15F}">
      <formula1>$A$31:$A$36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4472A-CCD1-4BC5-B204-94EAB6661397}">
  <dimension ref="A9:I18"/>
  <sheetViews>
    <sheetView showGridLines="0" zoomScale="110" zoomScaleNormal="110" workbookViewId="0">
      <selection activeCell="A20" sqref="A20"/>
    </sheetView>
  </sheetViews>
  <sheetFormatPr baseColWidth="10" defaultRowHeight="14.55" x14ac:dyDescent="0.25"/>
  <cols>
    <col min="8" max="8" width="38.375" customWidth="1"/>
  </cols>
  <sheetData>
    <row r="9" spans="1:9" ht="20.95" x14ac:dyDescent="0.35">
      <c r="A9" s="79" t="s">
        <v>78</v>
      </c>
    </row>
    <row r="10" spans="1:9" ht="18.7" x14ac:dyDescent="0.3">
      <c r="A10" s="80"/>
    </row>
    <row r="11" spans="1:9" ht="18.7" x14ac:dyDescent="0.3">
      <c r="B11" s="81" t="s">
        <v>79</v>
      </c>
    </row>
    <row r="12" spans="1:9" ht="18" x14ac:dyDescent="0.3">
      <c r="B12" s="82"/>
      <c r="C12" s="92" t="s">
        <v>84</v>
      </c>
      <c r="D12" s="92"/>
      <c r="E12" s="92"/>
      <c r="F12" s="92"/>
      <c r="G12" s="92"/>
      <c r="H12" s="92"/>
      <c r="I12" s="83" t="s">
        <v>80</v>
      </c>
    </row>
    <row r="16" spans="1:9" x14ac:dyDescent="0.25">
      <c r="A16" s="84" t="s">
        <v>81</v>
      </c>
    </row>
    <row r="17" spans="1:1" ht="15.1" x14ac:dyDescent="0.25">
      <c r="A17" s="85" t="s">
        <v>82</v>
      </c>
    </row>
    <row r="18" spans="1:1" x14ac:dyDescent="0.25">
      <c r="A18" s="86" t="s">
        <v>83</v>
      </c>
    </row>
  </sheetData>
  <sheetProtection algorithmName="SHA-512" hashValue="AgY3N0lzZltFJBGNYI02MiaJWxu0BSHlZqmuR6SITqS4bXAxzqUiMnDM7rixhYmpBS4KJLS6LMVDld+rUHiqag==" saltValue="uDuwREyUS+gRc434Mu7WPg==" spinCount="100000" sheet="1" objects="1" scenarios="1"/>
  <mergeCells count="1">
    <mergeCell ref="C12:H12"/>
  </mergeCells>
  <hyperlinks>
    <hyperlink ref="A17" r:id="rId1" xr:uid="{8A2136A3-9462-448E-8428-256F6D0801DE}"/>
    <hyperlink ref="C12" r:id="rId2" xr:uid="{A6EA4625-798B-4ED4-A847-DACDC5DE3628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Tournoi 2024</vt:lpstr>
      <vt:lpstr>Exemple 2023</vt:lpstr>
      <vt:lpstr>Exemple 2022</vt:lpstr>
      <vt:lpstr>Mot de passe</vt:lpstr>
      <vt:lpstr>'Exemple 2022'!Zone_d_impression</vt:lpstr>
      <vt:lpstr>'Exemple 2023'!Zone_d_impression</vt:lpstr>
      <vt:lpstr>'Tournoi 2024'!Zone_d_impression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2023-02-04T15:58:04Z</cp:lastPrinted>
  <dcterms:created xsi:type="dcterms:W3CDTF">2023-02-04T13:45:59Z</dcterms:created>
  <dcterms:modified xsi:type="dcterms:W3CDTF">2023-09-09T09:09:04Z</dcterms:modified>
</cp:coreProperties>
</file>