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jmbug\Documents\10 BUSINESS PLAN EXCEL et MICRO ENTREPRISE\02 Fichiers payants\"/>
    </mc:Choice>
  </mc:AlternateContent>
  <xr:revisionPtr revIDLastSave="0" documentId="13_ncr:1_{FF47FB65-7B29-4C31-A6DF-62074E35688D}" xr6:coauthVersionLast="47" xr6:coauthVersionMax="47" xr10:uidLastSave="{00000000-0000-0000-0000-000000000000}"/>
  <bookViews>
    <workbookView xWindow="-120" yWindow="-120" windowWidth="29040" windowHeight="15840" xr2:uid="{C2E73AF4-6887-472D-ABA6-B2F2B764C53E}"/>
  </bookViews>
  <sheets>
    <sheet name="Classement médailles" sheetId="1" r:id="rId1"/>
    <sheet name="Classement points" sheetId="2" r:id="rId2"/>
    <sheet name="Classement poules football" sheetId="3" r:id="rId3"/>
  </sheets>
  <calcPr calcId="191029"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6" i="3" l="1"/>
  <c r="D46" i="3"/>
  <c r="E46" i="3"/>
  <c r="F46" i="3"/>
  <c r="G46" i="3"/>
  <c r="C47" i="3"/>
  <c r="D47" i="3"/>
  <c r="E47" i="3"/>
  <c r="F47" i="3"/>
  <c r="G47" i="3"/>
  <c r="C48" i="3"/>
  <c r="D48" i="3"/>
  <c r="E48" i="3"/>
  <c r="F48" i="3"/>
  <c r="G48" i="3"/>
  <c r="G45" i="3"/>
  <c r="F45" i="3"/>
  <c r="E45" i="3"/>
  <c r="D45" i="3"/>
  <c r="C45" i="3"/>
  <c r="B46" i="3"/>
  <c r="B47" i="3"/>
  <c r="B48" i="3"/>
  <c r="B45" i="3"/>
  <c r="O37" i="3"/>
  <c r="P37" i="3"/>
  <c r="Q37" i="3"/>
  <c r="O38" i="3"/>
  <c r="P38" i="3"/>
  <c r="Q38" i="3"/>
  <c r="O39" i="3"/>
  <c r="P39" i="3"/>
  <c r="Q39" i="3"/>
  <c r="O40" i="3"/>
  <c r="P40" i="3"/>
  <c r="Q40" i="3"/>
  <c r="N38" i="3"/>
  <c r="N39" i="3"/>
  <c r="N40" i="3"/>
  <c r="N37" i="3"/>
  <c r="M38" i="3"/>
  <c r="M39" i="3"/>
  <c r="M40" i="3"/>
  <c r="M37" i="3"/>
  <c r="L38" i="3"/>
  <c r="L39" i="3"/>
  <c r="L40" i="3"/>
  <c r="L37" i="3"/>
  <c r="A48" i="3"/>
  <c r="A47" i="3"/>
  <c r="A46" i="3"/>
  <c r="A45" i="3"/>
  <c r="K38" i="3"/>
  <c r="K39" i="3"/>
  <c r="K40" i="3"/>
  <c r="K37" i="3"/>
  <c r="J38" i="3"/>
  <c r="J39" i="3"/>
  <c r="J40" i="3"/>
  <c r="J37" i="3"/>
  <c r="I38" i="3"/>
  <c r="I39" i="3"/>
  <c r="I40" i="3"/>
  <c r="I37" i="3"/>
  <c r="H38" i="3"/>
  <c r="H39" i="3"/>
  <c r="H40" i="3"/>
  <c r="H37" i="3"/>
  <c r="G38" i="3"/>
  <c r="G39" i="3"/>
  <c r="G40" i="3"/>
  <c r="G37" i="3"/>
  <c r="F40" i="3"/>
  <c r="E40" i="3"/>
  <c r="D40" i="3"/>
  <c r="C40" i="3"/>
  <c r="F39" i="3"/>
  <c r="E39" i="3"/>
  <c r="D39" i="3"/>
  <c r="C39" i="3"/>
  <c r="F38" i="3"/>
  <c r="E38" i="3"/>
  <c r="D38" i="3"/>
  <c r="C38" i="3"/>
  <c r="F37" i="3"/>
  <c r="E37" i="3"/>
  <c r="D37" i="3"/>
  <c r="C37" i="3"/>
  <c r="D30" i="3"/>
  <c r="D29" i="3"/>
  <c r="D28" i="3"/>
  <c r="E28" i="3" s="1"/>
  <c r="D27" i="3"/>
  <c r="E27" i="3" s="1"/>
  <c r="C30" i="3"/>
  <c r="E30" i="3" s="1"/>
  <c r="C29" i="3"/>
  <c r="E29" i="3" s="1"/>
  <c r="C28" i="3"/>
  <c r="C27" i="3"/>
  <c r="E22" i="3"/>
  <c r="E21" i="3"/>
  <c r="E20" i="3"/>
  <c r="E19" i="3"/>
  <c r="E18" i="3"/>
  <c r="E17" i="3"/>
  <c r="B28" i="3" l="1"/>
  <c r="B29" i="3"/>
  <c r="B30" i="3"/>
  <c r="B27" i="3"/>
  <c r="D35" i="2" l="1"/>
  <c r="D36" i="2"/>
  <c r="D37" i="2"/>
  <c r="D38" i="2"/>
  <c r="D34" i="2"/>
  <c r="C35" i="2"/>
  <c r="C36" i="2"/>
  <c r="C37" i="2"/>
  <c r="C38" i="2"/>
  <c r="C34" i="2"/>
  <c r="B35" i="2"/>
  <c r="B36" i="2"/>
  <c r="B37" i="2"/>
  <c r="B38" i="2"/>
  <c r="B34" i="2"/>
  <c r="A38" i="2"/>
  <c r="A37" i="2"/>
  <c r="A36" i="2"/>
  <c r="A35" i="2"/>
  <c r="A34" i="2"/>
  <c r="D29" i="2"/>
  <c r="C29" i="2"/>
  <c r="C8" i="2"/>
  <c r="D17" i="2" s="1"/>
  <c r="B26" i="2" s="1"/>
  <c r="C9" i="2"/>
  <c r="C18" i="2" s="1"/>
  <c r="A27" i="2" s="1"/>
  <c r="C10" i="2"/>
  <c r="D19" i="2" s="1"/>
  <c r="B28" i="2" s="1"/>
  <c r="C11" i="2"/>
  <c r="D20" i="2" s="1"/>
  <c r="B29" i="2" s="1"/>
  <c r="C7" i="2"/>
  <c r="D16" i="2" s="1"/>
  <c r="B25" i="2" s="1"/>
  <c r="C17" i="2" l="1"/>
  <c r="A26" i="2" s="1"/>
  <c r="D18" i="2"/>
  <c r="B27" i="2" s="1"/>
  <c r="C16" i="2"/>
  <c r="A25" i="2" s="1"/>
  <c r="C20" i="2"/>
  <c r="A29" i="2" s="1"/>
  <c r="C19" i="2"/>
  <c r="A28" i="2" s="1"/>
  <c r="D28" i="2" l="1"/>
  <c r="C28" i="2"/>
  <c r="D27" i="2"/>
  <c r="C27" i="2"/>
  <c r="D26" i="2"/>
  <c r="C26" i="2"/>
  <c r="D25" i="2"/>
  <c r="C25" i="2"/>
  <c r="I8" i="1"/>
  <c r="I9" i="1"/>
  <c r="I10" i="1"/>
  <c r="I7" i="1"/>
  <c r="F41" i="1"/>
  <c r="E41" i="1"/>
  <c r="D41" i="1"/>
  <c r="C41" i="1"/>
  <c r="F40" i="1"/>
  <c r="E40" i="1"/>
  <c r="D40" i="1"/>
  <c r="C40" i="1"/>
  <c r="F39" i="1"/>
  <c r="E39" i="1"/>
  <c r="D39" i="1"/>
  <c r="C39" i="1"/>
  <c r="F38" i="1"/>
  <c r="E38" i="1"/>
  <c r="D38" i="1"/>
  <c r="C38" i="1"/>
  <c r="G10" i="1" l="1"/>
  <c r="F10" i="1"/>
  <c r="E10" i="1"/>
  <c r="G9" i="1"/>
  <c r="F9" i="1"/>
  <c r="E9" i="1"/>
  <c r="G8" i="1"/>
  <c r="F8" i="1"/>
  <c r="E8" i="1"/>
  <c r="G7" i="1"/>
  <c r="F7" i="1"/>
  <c r="E7" i="1"/>
  <c r="H8" i="1" l="1"/>
  <c r="H10" i="1"/>
  <c r="H7" i="1"/>
  <c r="H9" i="1"/>
  <c r="B40" i="1" s="1"/>
  <c r="C27" i="1"/>
  <c r="A38" i="1" s="1"/>
  <c r="C29" i="1"/>
  <c r="A40" i="1" s="1"/>
  <c r="C28" i="1"/>
  <c r="A39" i="1" s="1"/>
  <c r="C30" i="1"/>
  <c r="A41" i="1" s="1"/>
  <c r="B38" i="1" l="1"/>
  <c r="B39" i="1"/>
  <c r="B41" i="1"/>
  <c r="A50" i="1"/>
  <c r="C50" i="1" s="1"/>
  <c r="A51" i="1"/>
  <c r="D51" i="1" s="1"/>
  <c r="A52" i="1"/>
  <c r="B52" i="1" s="1"/>
  <c r="A49" i="1"/>
  <c r="D49" i="1" l="1"/>
  <c r="F49" i="1"/>
  <c r="E49" i="1"/>
  <c r="D52" i="1"/>
  <c r="F52" i="1"/>
  <c r="C52" i="1"/>
  <c r="B51" i="1"/>
  <c r="C51" i="1"/>
  <c r="F51" i="1"/>
  <c r="E50" i="1"/>
  <c r="E51" i="1"/>
  <c r="E52" i="1"/>
  <c r="F50" i="1"/>
  <c r="B50" i="1"/>
  <c r="D50" i="1"/>
  <c r="B49" i="1"/>
  <c r="C49" i="1"/>
</calcChain>
</file>

<file path=xl/sharedStrings.xml><?xml version="1.0" encoding="utf-8"?>
<sst xmlns="http://schemas.openxmlformats.org/spreadsheetml/2006/main" count="152" uniqueCount="67">
  <si>
    <t>Or</t>
  </si>
  <si>
    <t>Argent</t>
  </si>
  <si>
    <t>Bronze</t>
  </si>
  <si>
    <t>Algérie</t>
  </si>
  <si>
    <t>PREMIERE ETAPE  : déterminer le rang</t>
  </si>
  <si>
    <t>France</t>
  </si>
  <si>
    <t>Allemagne</t>
  </si>
  <si>
    <r>
      <rPr>
        <b/>
        <i/>
        <sz val="10"/>
        <color theme="1"/>
        <rFont val="Arial"/>
        <family val="2"/>
      </rPr>
      <t>Explication :</t>
    </r>
    <r>
      <rPr>
        <sz val="10"/>
        <color theme="1"/>
        <rFont val="Arial"/>
        <family val="2"/>
      </rPr>
      <t xml:space="preserve"> ici, le rang dépend d'abord du nombre de médailles d'or, puis en cas d'égalité, du nombre de médailles d'argent, puis en cas de nouvelle égalité, du nombre de médailles de bronze.</t>
    </r>
  </si>
  <si>
    <t>rang composé</t>
  </si>
  <si>
    <t>Puis on détermine un "rang composé" en associant les rangs or, argent et bronze par la composition d'un nombre à décimales : le rang or se retrouve en unité, le rang argent en dixième et le rang bronze en centième.</t>
  </si>
  <si>
    <t>On commence par déterminer le rang de chaque pays en fonction du nombre de médailles d'or (la formule RANG est utilisée en colonne E) ; même chose pour l'argent et le bronze (colonnes F et G).</t>
  </si>
  <si>
    <t>Enfin, on reclasse les résultats obtenus en un "rang final" : il s'agit d'utiliser une dernière fois la formule RANG, mais cette fois avec un ordre croissant.</t>
  </si>
  <si>
    <t>Italie</t>
  </si>
  <si>
    <t>Pays</t>
  </si>
  <si>
    <t>Rang final</t>
  </si>
  <si>
    <t>Il s'agit enfin de reclasser les données grâce à une formule PETITE.VALEUR et des RECHERCHEV :</t>
  </si>
  <si>
    <t>A partir des résultats obtenus ci-dessus, il est possible de composer le nouveau tableau suivant (provisoire) :</t>
  </si>
  <si>
    <t>Ainsi, les ex aequo en or sont distingués grâce aux dixièmes et aux centièmes.</t>
  </si>
  <si>
    <t>Si deux pays se retrouvent avec le même rang, cela peut poser problème. Par exemple, si deux pays ont le rang 1, Excel ne pourra pas les distinguer et ne retiendra que le premier, oubliant le deuxième.</t>
  </si>
  <si>
    <t>Rang composé</t>
  </si>
  <si>
    <t>Rang or</t>
  </si>
  <si>
    <t>Rang argent</t>
  </si>
  <si>
    <t>Rang bronze</t>
  </si>
  <si>
    <t>TROISIEME ETAPE : présenter un tableau avec les rangs dans le désordre</t>
  </si>
  <si>
    <t>DEUXIEME ETAPE : établir un moyen de distinguer deux pays de même rang (cas d'ex aequo parfait)</t>
  </si>
  <si>
    <t>Vous pouvez ensuite masquer la colonne ci-dessus.</t>
  </si>
  <si>
    <t>QUATRIEME ETAPE  : présenter un tableau classé dans le bon ordre (automatique)</t>
  </si>
  <si>
    <t>Il faut donc retraiter le rang composé et ajouter un critère supplémentaire (par exemple en millième : 3ème chiffre après la virgule) : c'est sur ce nouveau chiffre qu'Excel se basera pour faire son classement définitif.</t>
  </si>
  <si>
    <t>Ordre pays attribué en cas d'égalité parfaite</t>
  </si>
  <si>
    <t>Nouveau rang composé</t>
  </si>
  <si>
    <t>Formule classement Excel - médailles</t>
  </si>
  <si>
    <t>Hamilton</t>
  </si>
  <si>
    <t>Verstappen</t>
  </si>
  <si>
    <t>Vettel</t>
  </si>
  <si>
    <t>Alonso</t>
  </si>
  <si>
    <t>Points</t>
  </si>
  <si>
    <t>Norris</t>
  </si>
  <si>
    <t>Rang</t>
  </si>
  <si>
    <t>DEUXIEME ETAPE : établir un moyen de distinguer deux pilotes de même rang (cas d'ex aequo parfait)</t>
  </si>
  <si>
    <t>Ordre pilote attribué en cas d'égalité parfaite</t>
  </si>
  <si>
    <t>Pilote</t>
  </si>
  <si>
    <t>Pilotes</t>
  </si>
  <si>
    <t>Rappel rang</t>
  </si>
  <si>
    <t>Formule classement Excel - championnat par points</t>
  </si>
  <si>
    <t>Vainqueur</t>
  </si>
  <si>
    <t>Turquie</t>
  </si>
  <si>
    <t>BP</t>
  </si>
  <si>
    <t>BC</t>
  </si>
  <si>
    <t>Pays de Galles</t>
  </si>
  <si>
    <t>Suisse</t>
  </si>
  <si>
    <t>Formule classement Excel - poules football</t>
  </si>
  <si>
    <t>Matchs :</t>
  </si>
  <si>
    <t>SCORES :</t>
  </si>
  <si>
    <t>DETERMINATION DES POINTS ET GOAL AVERAGE :</t>
  </si>
  <si>
    <t>Goal average</t>
  </si>
  <si>
    <t>BP : buts pour</t>
  </si>
  <si>
    <t>BC : buts contre</t>
  </si>
  <si>
    <t>DETERMINATION DU VAINQUEUR DE CHAQUE RENCONTRE :</t>
  </si>
  <si>
    <t>DETERMINATION DU CLASSEMENT :</t>
  </si>
  <si>
    <t>Classement avec 3 critères successifs : points, puis goal average, puis buts marqués, puis ordre alphabétique pays</t>
  </si>
  <si>
    <t>N° ordre alphab.</t>
  </si>
  <si>
    <t>Rang multi-critères</t>
  </si>
  <si>
    <t>Rang goal average</t>
  </si>
  <si>
    <t>Rang buts marqués</t>
  </si>
  <si>
    <t>Rang alphabét.</t>
  </si>
  <si>
    <t>DETERMINATION DU CLASSEMENT PRESENTE DANS LE BON ORDRE :</t>
  </si>
  <si>
    <t>Rappel Pays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</si>
</sst>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Arial"/>
      <family val="2"/>
    </font>
    <font>
      <b/>
      <sz val="11"/>
      <color theme="1"/>
      <name val="Arial"/>
      <family val="2"/>
    </font>
    <font>
      <sz val="10"/>
      <color theme="1"/>
      <name val="Arial"/>
      <family val="2"/>
    </font>
    <font>
      <b/>
      <i/>
      <sz val="20"/>
      <color rgb="FFC00000"/>
      <name val="Arial"/>
      <family val="2"/>
    </font>
    <font>
      <b/>
      <i/>
      <sz val="10"/>
      <color theme="1"/>
      <name val="Arial"/>
      <family val="2"/>
    </font>
    <font>
      <b/>
      <sz val="14"/>
      <color theme="1"/>
      <name val="Arial"/>
      <family val="2"/>
    </font>
    <font>
      <b/>
      <sz val="10"/>
      <color theme="1"/>
      <name val="Arial"/>
      <family val="2"/>
    </font>
    <font>
      <b/>
      <sz val="12"/>
      <color theme="1"/>
      <name val="Arial"/>
      <family val="2"/>
    </font>
    <font>
      <i/>
      <sz val="12"/>
      <color theme="1"/>
      <name val="Arial"/>
      <family val="2"/>
    </font>
    <font>
      <b/>
      <sz val="11"/>
      <name val="Arial"/>
      <family val="2"/>
    </font>
    <font>
      <sz val="12"/>
      <color theme="1"/>
      <name val="Arial"/>
      <family val="2"/>
    </font>
    <font>
      <i/>
      <sz val="11"/>
      <color theme="1"/>
      <name val="Arial"/>
      <family val="2"/>
    </font>
    <font>
      <b/>
      <i/>
      <sz val="12"/>
      <color theme="1"/>
      <name val="Arial"/>
      <family val="2"/>
    </font>
  </fonts>
  <fills count="7">
    <fill>
      <patternFill patternType="none"/>
    </fill>
    <fill>
      <patternFill patternType="gray125"/>
    </fill>
    <fill>
      <patternFill patternType="solid">
        <fgColor theme="7"/>
        <bgColor indexed="64"/>
      </patternFill>
    </fill>
    <fill>
      <patternFill patternType="solid">
        <fgColor theme="6" tint="0.39997558519241921"/>
        <bgColor indexed="64"/>
      </patternFill>
    </fill>
    <fill>
      <patternFill patternType="solid">
        <fgColor theme="5"/>
        <bgColor indexed="64"/>
      </patternFill>
    </fill>
    <fill>
      <patternFill patternType="solid">
        <fgColor theme="0" tint="-0.14999847407452621"/>
        <bgColor indexed="64"/>
      </patternFill>
    </fill>
    <fill>
      <patternFill patternType="solid">
        <fgColor theme="2" tint="-9.9978637043366805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thin">
        <color indexed="64"/>
      </left>
      <right style="hair">
        <color indexed="64"/>
      </right>
      <top style="hair">
        <color indexed="64"/>
      </top>
      <bottom style="hair">
        <color indexed="64"/>
      </bottom>
      <diagonal/>
    </border>
    <border>
      <left style="hair">
        <color auto="1"/>
      </left>
      <right/>
      <top/>
      <bottom/>
      <diagonal/>
    </border>
    <border>
      <left style="thin">
        <color indexed="64"/>
      </left>
      <right/>
      <top/>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style="hair">
        <color indexed="64"/>
      </right>
      <top style="hair">
        <color indexed="64"/>
      </top>
      <bottom style="hair">
        <color indexed="64"/>
      </bottom>
      <diagonal/>
    </border>
    <border>
      <left/>
      <right style="hair">
        <color indexed="64"/>
      </right>
      <top/>
      <bottom/>
      <diagonal/>
    </border>
    <border>
      <left style="hair">
        <color indexed="64"/>
      </left>
      <right style="hair">
        <color indexed="64"/>
      </right>
      <top/>
      <bottom/>
      <diagonal/>
    </border>
    <border>
      <left/>
      <right/>
      <top style="hair">
        <color indexed="64"/>
      </top>
      <bottom style="hair">
        <color indexed="64"/>
      </bottom>
      <diagonal/>
    </border>
    <border>
      <left style="hair">
        <color auto="1"/>
      </left>
      <right/>
      <top style="hair">
        <color auto="1"/>
      </top>
      <bottom style="hair">
        <color auto="1"/>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hair">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12">
    <xf numFmtId="0" fontId="0" fillId="0" borderId="0" xfId="0"/>
    <xf numFmtId="0" fontId="1" fillId="0" borderId="0" xfId="0" applyFont="1"/>
    <xf numFmtId="0" fontId="1" fillId="0" borderId="0" xfId="0" applyFont="1" applyAlignment="1">
      <alignment horizontal="left"/>
    </xf>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4" borderId="1" xfId="0" applyFont="1" applyFill="1" applyBorder="1" applyAlignment="1">
      <alignment horizontal="center" vertical="center"/>
    </xf>
    <xf numFmtId="0" fontId="1" fillId="0" borderId="1" xfId="0" applyFont="1" applyBorder="1"/>
    <xf numFmtId="0" fontId="3" fillId="0" borderId="1" xfId="0" applyFont="1" applyBorder="1" applyAlignment="1">
      <alignment horizontal="center" vertical="center"/>
    </xf>
    <xf numFmtId="0" fontId="4" fillId="0" borderId="0" xfId="0" applyFont="1"/>
    <xf numFmtId="0" fontId="3" fillId="0" borderId="0" xfId="0" applyFont="1"/>
    <xf numFmtId="0" fontId="6" fillId="0" borderId="0" xfId="0" applyFont="1"/>
    <xf numFmtId="0" fontId="2" fillId="0" borderId="1" xfId="0" applyFont="1" applyBorder="1" applyAlignment="1">
      <alignment horizontal="center"/>
    </xf>
    <xf numFmtId="0" fontId="2" fillId="0" borderId="1" xfId="0" applyFont="1" applyBorder="1"/>
    <xf numFmtId="0" fontId="1" fillId="0" borderId="0" xfId="0" applyNumberFormat="1" applyFont="1"/>
    <xf numFmtId="0" fontId="1" fillId="0" borderId="1" xfId="0" applyFont="1" applyBorder="1" applyAlignment="1">
      <alignment horizontal="center"/>
    </xf>
    <xf numFmtId="0" fontId="1" fillId="0" borderId="0" xfId="0" applyFont="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2" xfId="0" applyFont="1" applyBorder="1"/>
    <xf numFmtId="0" fontId="1" fillId="0" borderId="3" xfId="0" applyFont="1" applyBorder="1" applyAlignment="1">
      <alignment horizontal="center"/>
    </xf>
    <xf numFmtId="0" fontId="1" fillId="0" borderId="2" xfId="0" applyFont="1" applyBorder="1" applyAlignment="1">
      <alignment horizontal="center"/>
    </xf>
    <xf numFmtId="0" fontId="2" fillId="0" borderId="2" xfId="0" applyFont="1" applyBorder="1" applyAlignment="1">
      <alignment horizontal="center"/>
    </xf>
    <xf numFmtId="0" fontId="1"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left"/>
    </xf>
    <xf numFmtId="0" fontId="1" fillId="0" borderId="0" xfId="0" applyFont="1" applyBorder="1" applyAlignment="1">
      <alignment horizontal="center" vertical="center" wrapText="1"/>
    </xf>
    <xf numFmtId="0" fontId="2" fillId="0" borderId="0" xfId="0" applyFont="1" applyBorder="1" applyAlignment="1">
      <alignment horizontal="center" vertical="center"/>
    </xf>
    <xf numFmtId="0" fontId="1" fillId="0" borderId="4" xfId="0" applyFont="1" applyBorder="1" applyAlignment="1">
      <alignment horizontal="center"/>
    </xf>
    <xf numFmtId="0" fontId="1" fillId="0" borderId="0" xfId="0" applyFont="1" applyBorder="1" applyAlignment="1">
      <alignment horizontal="center" vertical="center"/>
    </xf>
    <xf numFmtId="0" fontId="2" fillId="0" borderId="0" xfId="0" applyFont="1" applyBorder="1" applyAlignment="1">
      <alignment horizontal="center"/>
    </xf>
    <xf numFmtId="0" fontId="1" fillId="0" borderId="0" xfId="0" applyFont="1" applyBorder="1" applyAlignment="1">
      <alignment horizontal="center"/>
    </xf>
    <xf numFmtId="0" fontId="1" fillId="0" borderId="4" xfId="0" applyFont="1" applyBorder="1" applyAlignment="1">
      <alignment horizontal="center" vertical="center" wrapText="1"/>
    </xf>
    <xf numFmtId="0" fontId="2" fillId="0" borderId="5"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0" xfId="0" applyFont="1" applyFill="1" applyBorder="1"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2" fillId="0" borderId="5" xfId="0" applyFont="1" applyFill="1" applyBorder="1" applyAlignment="1">
      <alignment horizontal="center"/>
    </xf>
    <xf numFmtId="0" fontId="2" fillId="0" borderId="0" xfId="0" applyFont="1" applyFill="1" applyBorder="1" applyAlignment="1">
      <alignment horizont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11" fillId="0" borderId="1" xfId="0" applyFont="1" applyBorder="1" applyAlignment="1">
      <alignment horizontal="center" vertical="center"/>
    </xf>
    <xf numFmtId="0" fontId="11" fillId="0" borderId="8" xfId="0" applyFont="1" applyBorder="1" applyAlignment="1">
      <alignment horizontal="center" vertical="center"/>
    </xf>
    <xf numFmtId="0" fontId="11" fillId="0" borderId="0" xfId="0" applyFont="1" applyAlignment="1">
      <alignment horizontal="center" vertical="center"/>
    </xf>
    <xf numFmtId="0" fontId="10" fillId="0" borderId="6" xfId="0" applyFont="1" applyFill="1" applyBorder="1" applyAlignment="1" applyProtection="1">
      <alignment horizontal="center" vertical="center"/>
      <protection locked="0"/>
    </xf>
    <xf numFmtId="0" fontId="10" fillId="0" borderId="7" xfId="0" applyFont="1" applyFill="1" applyBorder="1" applyAlignment="1" applyProtection="1">
      <alignment horizontal="center" vertical="center"/>
      <protection locked="0"/>
    </xf>
    <xf numFmtId="0" fontId="11" fillId="0" borderId="0" xfId="0" applyFont="1" applyFill="1" applyBorder="1" applyAlignment="1">
      <alignment horizontal="center" vertical="center"/>
    </xf>
    <xf numFmtId="0" fontId="8" fillId="0" borderId="0" xfId="0" applyFont="1" applyFill="1" applyBorder="1" applyAlignment="1">
      <alignment horizontal="left" vertical="center"/>
    </xf>
    <xf numFmtId="0" fontId="11" fillId="0" borderId="9"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11" xfId="0" applyFont="1" applyBorder="1" applyAlignment="1">
      <alignment horizontal="center" vertical="center"/>
    </xf>
    <xf numFmtId="0" fontId="11" fillId="0" borderId="2" xfId="0" applyFont="1" applyBorder="1" applyAlignment="1">
      <alignment horizontal="center" vertical="center"/>
    </xf>
    <xf numFmtId="0" fontId="12" fillId="0" borderId="0" xfId="0" applyFont="1" applyFill="1" applyBorder="1" applyAlignment="1">
      <alignment horizontal="left" vertical="center"/>
    </xf>
    <xf numFmtId="0" fontId="12" fillId="0" borderId="0" xfId="0" applyFont="1" applyAlignment="1">
      <alignment horizontal="left"/>
    </xf>
    <xf numFmtId="0" fontId="8" fillId="0" borderId="2" xfId="0" applyFont="1" applyFill="1" applyBorder="1" applyAlignment="1">
      <alignment horizontal="center" vertical="center"/>
    </xf>
    <xf numFmtId="0" fontId="8" fillId="0" borderId="11" xfId="0" applyFont="1" applyBorder="1" applyAlignment="1">
      <alignment horizontal="center" vertical="center"/>
    </xf>
    <xf numFmtId="0" fontId="8" fillId="0" borderId="2" xfId="0" applyFont="1" applyBorder="1" applyAlignment="1">
      <alignment horizontal="center" vertical="center"/>
    </xf>
    <xf numFmtId="0" fontId="11" fillId="0" borderId="11" xfId="0" applyFont="1" applyBorder="1" applyAlignment="1">
      <alignment horizontal="left" vertical="center"/>
    </xf>
    <xf numFmtId="0" fontId="11" fillId="0" borderId="2" xfId="0" applyFont="1" applyBorder="1" applyAlignment="1">
      <alignment horizontal="left" vertical="center"/>
    </xf>
    <xf numFmtId="0" fontId="9" fillId="0" borderId="9" xfId="0" applyFont="1" applyFill="1" applyBorder="1" applyAlignment="1">
      <alignment horizontal="center" vertical="center"/>
    </xf>
    <xf numFmtId="0" fontId="9" fillId="0" borderId="2" xfId="0" applyFont="1" applyBorder="1" applyAlignment="1">
      <alignment horizontal="center" vertical="center"/>
    </xf>
    <xf numFmtId="0" fontId="11" fillId="0" borderId="12" xfId="0" applyFont="1" applyFill="1" applyBorder="1" applyAlignment="1">
      <alignment horizontal="center" vertical="center"/>
    </xf>
    <xf numFmtId="0" fontId="11" fillId="0" borderId="13" xfId="0" applyFont="1" applyBorder="1" applyAlignment="1">
      <alignment horizontal="center" vertical="center"/>
    </xf>
    <xf numFmtId="0" fontId="9" fillId="0" borderId="9" xfId="0" applyFont="1" applyBorder="1" applyAlignment="1">
      <alignment horizontal="center" vertical="center"/>
    </xf>
    <xf numFmtId="0" fontId="8" fillId="2" borderId="14" xfId="0" applyFont="1" applyFill="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11" fillId="0" borderId="9" xfId="0" applyFont="1" applyBorder="1" applyAlignment="1">
      <alignment horizontal="left" vertical="center"/>
    </xf>
    <xf numFmtId="0" fontId="9" fillId="0" borderId="12" xfId="0" applyFont="1" applyFill="1" applyBorder="1" applyAlignment="1">
      <alignment horizontal="center" vertical="center"/>
    </xf>
    <xf numFmtId="0" fontId="9" fillId="0" borderId="13"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6" borderId="14"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7" xfId="0" applyFont="1" applyBorder="1" applyAlignment="1">
      <alignment horizontal="center" vertical="center"/>
    </xf>
    <xf numFmtId="0" fontId="12" fillId="0" borderId="12" xfId="0" applyFont="1" applyFill="1" applyBorder="1" applyAlignment="1">
      <alignment horizontal="center" vertical="center"/>
    </xf>
    <xf numFmtId="0" fontId="12" fillId="0" borderId="13" xfId="0" applyFont="1" applyBorder="1" applyAlignment="1">
      <alignment horizontal="center" vertical="center"/>
    </xf>
    <xf numFmtId="0" fontId="8" fillId="0" borderId="1" xfId="0" applyFont="1" applyBorder="1" applyAlignment="1">
      <alignment horizontal="left" vertical="center"/>
    </xf>
    <xf numFmtId="0" fontId="8" fillId="0" borderId="18" xfId="0" applyFont="1" applyBorder="1" applyAlignment="1">
      <alignment horizontal="center" vertical="center"/>
    </xf>
    <xf numFmtId="0" fontId="11"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left" vertical="center"/>
    </xf>
    <xf numFmtId="0" fontId="8" fillId="0" borderId="21"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8" fillId="0" borderId="23" xfId="0" applyFont="1" applyBorder="1" applyAlignment="1">
      <alignment horizontal="center" vertical="center"/>
    </xf>
    <xf numFmtId="0" fontId="8" fillId="0" borderId="8" xfId="0" applyFont="1" applyBorder="1" applyAlignment="1">
      <alignment horizontal="left" vertical="center"/>
    </xf>
    <xf numFmtId="0" fontId="8" fillId="0" borderId="8" xfId="0" applyFont="1" applyBorder="1" applyAlignment="1">
      <alignment horizontal="center" vertical="center"/>
    </xf>
    <xf numFmtId="0" fontId="11" fillId="0" borderId="24" xfId="0" applyFont="1" applyBorder="1" applyAlignment="1">
      <alignment horizontal="center" vertical="center"/>
    </xf>
    <xf numFmtId="0" fontId="8" fillId="2" borderId="25" xfId="0" applyFont="1" applyFill="1" applyBorder="1" applyAlignment="1">
      <alignment horizontal="center" vertical="center"/>
    </xf>
    <xf numFmtId="0" fontId="8" fillId="0" borderId="26" xfId="0" applyFont="1" applyFill="1" applyBorder="1" applyAlignment="1">
      <alignment horizontal="left"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11" fillId="0" borderId="0"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0" fillId="0" borderId="32" xfId="0" applyFont="1" applyFill="1" applyBorder="1" applyAlignment="1" applyProtection="1">
      <alignment horizontal="center" vertical="center"/>
      <protection locked="0"/>
    </xf>
    <xf numFmtId="0" fontId="10" fillId="0" borderId="33" xfId="0" applyFont="1" applyFill="1" applyBorder="1" applyAlignment="1" applyProtection="1">
      <alignment horizontal="center" vertical="center"/>
      <protection locked="0"/>
    </xf>
    <xf numFmtId="0" fontId="11" fillId="0" borderId="34" xfId="0" applyFont="1" applyBorder="1" applyAlignment="1">
      <alignment horizontal="center" vertical="center"/>
    </xf>
    <xf numFmtId="0" fontId="10" fillId="0" borderId="5" xfId="0" applyFont="1" applyFill="1" applyBorder="1" applyAlignment="1" applyProtection="1">
      <alignment horizontal="center" vertical="center"/>
      <protection locked="0"/>
    </xf>
    <xf numFmtId="0" fontId="10" fillId="0" borderId="35" xfId="0" applyFont="1" applyFill="1" applyBorder="1" applyAlignment="1" applyProtection="1">
      <alignment horizontal="center" vertical="center"/>
      <protection locked="0"/>
    </xf>
    <xf numFmtId="0" fontId="11" fillId="0" borderId="36" xfId="0" applyFont="1" applyBorder="1" applyAlignment="1">
      <alignment horizontal="center" vertical="center"/>
    </xf>
    <xf numFmtId="0" fontId="8" fillId="5" borderId="37" xfId="0" applyFont="1" applyFill="1" applyBorder="1" applyAlignment="1">
      <alignment horizontal="center" vertical="center"/>
    </xf>
    <xf numFmtId="0" fontId="8" fillId="5" borderId="38" xfId="0" applyFont="1" applyFill="1" applyBorder="1" applyAlignment="1">
      <alignment horizontal="center" vertical="center"/>
    </xf>
    <xf numFmtId="0" fontId="8" fillId="5" borderId="39" xfId="0" applyFont="1" applyFill="1" applyBorder="1" applyAlignment="1">
      <alignment horizontal="center" vertical="center"/>
    </xf>
    <xf numFmtId="0" fontId="9" fillId="0" borderId="10" xfId="0" applyFont="1" applyBorder="1" applyAlignment="1">
      <alignment horizontal="center" vertical="center"/>
    </xf>
    <xf numFmtId="0" fontId="13" fillId="0" borderId="9"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493568</xdr:colOff>
      <xdr:row>52</xdr:row>
      <xdr:rowOff>51954</xdr:rowOff>
    </xdr:from>
    <xdr:to>
      <xdr:col>0</xdr:col>
      <xdr:colOff>493568</xdr:colOff>
      <xdr:row>53</xdr:row>
      <xdr:rowOff>173182</xdr:rowOff>
    </xdr:to>
    <xdr:cxnSp macro="">
      <xdr:nvCxnSpPr>
        <xdr:cNvPr id="3" name="Connecteur droit avec flèche 2">
          <a:extLst>
            <a:ext uri="{FF2B5EF4-FFF2-40B4-BE49-F238E27FC236}">
              <a16:creationId xmlns:a16="http://schemas.microsoft.com/office/drawing/2014/main" id="{09916E1A-739C-4CA1-8B3A-4C91B42A6926}"/>
            </a:ext>
          </a:extLst>
        </xdr:cNvPr>
        <xdr:cNvCxnSpPr/>
      </xdr:nvCxnSpPr>
      <xdr:spPr>
        <a:xfrm flipV="1">
          <a:off x="493568" y="10884477"/>
          <a:ext cx="0" cy="31172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493568</xdr:colOff>
      <xdr:row>38</xdr:row>
      <xdr:rowOff>86591</xdr:rowOff>
    </xdr:from>
    <xdr:to>
      <xdr:col>0</xdr:col>
      <xdr:colOff>493568</xdr:colOff>
      <xdr:row>39</xdr:row>
      <xdr:rowOff>173182</xdr:rowOff>
    </xdr:to>
    <xdr:cxnSp macro="">
      <xdr:nvCxnSpPr>
        <xdr:cNvPr id="2" name="Connecteur droit avec flèche 1">
          <a:extLst>
            <a:ext uri="{FF2B5EF4-FFF2-40B4-BE49-F238E27FC236}">
              <a16:creationId xmlns:a16="http://schemas.microsoft.com/office/drawing/2014/main" id="{0D2FC534-3496-4FBE-9753-8F0FAE218A6C}"/>
            </a:ext>
          </a:extLst>
        </xdr:cNvPr>
        <xdr:cNvCxnSpPr/>
      </xdr:nvCxnSpPr>
      <xdr:spPr>
        <a:xfrm flipV="1">
          <a:off x="493568" y="8477250"/>
          <a:ext cx="0" cy="26843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796636</xdr:colOff>
      <xdr:row>48</xdr:row>
      <xdr:rowOff>60614</xdr:rowOff>
    </xdr:from>
    <xdr:to>
      <xdr:col>0</xdr:col>
      <xdr:colOff>796636</xdr:colOff>
      <xdr:row>49</xdr:row>
      <xdr:rowOff>138546</xdr:rowOff>
    </xdr:to>
    <xdr:cxnSp macro="">
      <xdr:nvCxnSpPr>
        <xdr:cNvPr id="2" name="Connecteur droit avec flèche 1">
          <a:extLst>
            <a:ext uri="{FF2B5EF4-FFF2-40B4-BE49-F238E27FC236}">
              <a16:creationId xmlns:a16="http://schemas.microsoft.com/office/drawing/2014/main" id="{A5CAD4AA-A6BE-4936-81D9-047C65E83E6D}"/>
            </a:ext>
          </a:extLst>
        </xdr:cNvPr>
        <xdr:cNvCxnSpPr/>
      </xdr:nvCxnSpPr>
      <xdr:spPr>
        <a:xfrm flipV="1">
          <a:off x="796636" y="9906000"/>
          <a:ext cx="0" cy="26843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B39DC-F66B-4361-8A71-BDBD508C39F8}">
  <dimension ref="A1:I55"/>
  <sheetViews>
    <sheetView showGridLines="0" tabSelected="1" zoomScale="110" zoomScaleNormal="110" workbookViewId="0">
      <selection activeCell="A3" sqref="A3"/>
    </sheetView>
  </sheetViews>
  <sheetFormatPr baseColWidth="10" defaultRowHeight="15" x14ac:dyDescent="0.25"/>
  <cols>
    <col min="1" max="7" width="14.7109375" style="1" customWidth="1"/>
    <col min="8" max="8" width="15.5703125" style="1" customWidth="1"/>
    <col min="9" max="9" width="14.7109375" style="2" customWidth="1"/>
    <col min="10" max="13" width="14.7109375" customWidth="1"/>
  </cols>
  <sheetData>
    <row r="1" spans="1:9" ht="25.5" x14ac:dyDescent="0.35">
      <c r="A1" s="8" t="s">
        <v>30</v>
      </c>
    </row>
    <row r="4" spans="1:9" ht="18" x14ac:dyDescent="0.25">
      <c r="A4" s="10" t="s">
        <v>4</v>
      </c>
    </row>
    <row r="6" spans="1:9" ht="24.75" customHeight="1" x14ac:dyDescent="0.25">
      <c r="A6" s="25" t="s">
        <v>13</v>
      </c>
      <c r="B6" s="3" t="s">
        <v>0</v>
      </c>
      <c r="C6" s="4" t="s">
        <v>1</v>
      </c>
      <c r="D6" s="5" t="s">
        <v>2</v>
      </c>
      <c r="E6" s="23" t="s">
        <v>20</v>
      </c>
      <c r="F6" s="18" t="s">
        <v>21</v>
      </c>
      <c r="G6" s="18" t="s">
        <v>22</v>
      </c>
      <c r="H6" s="16" t="s">
        <v>19</v>
      </c>
      <c r="I6" s="24" t="s">
        <v>14</v>
      </c>
    </row>
    <row r="7" spans="1:9" x14ac:dyDescent="0.25">
      <c r="A7" s="6" t="s">
        <v>5</v>
      </c>
      <c r="B7" s="7">
        <v>4</v>
      </c>
      <c r="C7" s="7">
        <v>5</v>
      </c>
      <c r="D7" s="7">
        <v>3</v>
      </c>
      <c r="E7" s="20">
        <f>RANK(B7,B$7:B$10)</f>
        <v>2</v>
      </c>
      <c r="F7" s="21">
        <f t="shared" ref="F7:G10" si="0">RANK(C7,C$7:C$10)</f>
        <v>2</v>
      </c>
      <c r="G7" s="21">
        <f t="shared" si="0"/>
        <v>2</v>
      </c>
      <c r="H7" s="18">
        <f>E7+F7/10+G7/100</f>
        <v>2.2200000000000002</v>
      </c>
      <c r="I7" s="22">
        <f>RANK(H7,$H$7:$H$10,1)</f>
        <v>2</v>
      </c>
    </row>
    <row r="8" spans="1:9" x14ac:dyDescent="0.25">
      <c r="A8" s="6" t="s">
        <v>12</v>
      </c>
      <c r="B8" s="7">
        <v>4</v>
      </c>
      <c r="C8" s="7">
        <v>5</v>
      </c>
      <c r="D8" s="7">
        <v>3</v>
      </c>
      <c r="E8" s="20">
        <f t="shared" ref="E8:E10" si="1">RANK(B8,B$7:B$10)</f>
        <v>2</v>
      </c>
      <c r="F8" s="21">
        <f t="shared" si="0"/>
        <v>2</v>
      </c>
      <c r="G8" s="21">
        <f t="shared" si="0"/>
        <v>2</v>
      </c>
      <c r="H8" s="18">
        <f t="shared" ref="H8:H10" si="2">E8+F8/10+G8/100</f>
        <v>2.2200000000000002</v>
      </c>
      <c r="I8" s="22">
        <f t="shared" ref="I8:I10" si="3">RANK(H8,$H$7:$H$10,1)</f>
        <v>2</v>
      </c>
    </row>
    <row r="9" spans="1:9" x14ac:dyDescent="0.25">
      <c r="A9" s="6" t="s">
        <v>6</v>
      </c>
      <c r="B9" s="7">
        <v>2</v>
      </c>
      <c r="C9" s="7">
        <v>3</v>
      </c>
      <c r="D9" s="7">
        <v>2</v>
      </c>
      <c r="E9" s="20">
        <f t="shared" si="1"/>
        <v>4</v>
      </c>
      <c r="F9" s="21">
        <f t="shared" si="0"/>
        <v>4</v>
      </c>
      <c r="G9" s="21">
        <f t="shared" si="0"/>
        <v>4</v>
      </c>
      <c r="H9" s="18">
        <f t="shared" si="2"/>
        <v>4.4400000000000004</v>
      </c>
      <c r="I9" s="22">
        <f t="shared" si="3"/>
        <v>4</v>
      </c>
    </row>
    <row r="10" spans="1:9" x14ac:dyDescent="0.25">
      <c r="A10" s="6" t="s">
        <v>3</v>
      </c>
      <c r="B10" s="7">
        <v>7</v>
      </c>
      <c r="C10" s="7">
        <v>8</v>
      </c>
      <c r="D10" s="7">
        <v>7</v>
      </c>
      <c r="E10" s="20">
        <f t="shared" si="1"/>
        <v>1</v>
      </c>
      <c r="F10" s="21">
        <f t="shared" si="0"/>
        <v>1</v>
      </c>
      <c r="G10" s="21">
        <f t="shared" si="0"/>
        <v>1</v>
      </c>
      <c r="H10" s="18">
        <f t="shared" si="2"/>
        <v>1.1100000000000001</v>
      </c>
      <c r="I10" s="22">
        <f t="shared" si="3"/>
        <v>1</v>
      </c>
    </row>
    <row r="12" spans="1:9" x14ac:dyDescent="0.25">
      <c r="A12" s="9" t="s">
        <v>7</v>
      </c>
    </row>
    <row r="13" spans="1:9" x14ac:dyDescent="0.25">
      <c r="A13" s="9"/>
    </row>
    <row r="14" spans="1:9" x14ac:dyDescent="0.25">
      <c r="A14" s="9" t="s">
        <v>10</v>
      </c>
    </row>
    <row r="15" spans="1:9" x14ac:dyDescent="0.25">
      <c r="A15" s="9" t="s">
        <v>9</v>
      </c>
    </row>
    <row r="16" spans="1:9" x14ac:dyDescent="0.25">
      <c r="A16" s="9" t="s">
        <v>17</v>
      </c>
    </row>
    <row r="17" spans="1:3" x14ac:dyDescent="0.25">
      <c r="A17" s="9"/>
    </row>
    <row r="18" spans="1:3" x14ac:dyDescent="0.25">
      <c r="A18" s="9" t="s">
        <v>11</v>
      </c>
    </row>
    <row r="21" spans="1:3" ht="18" x14ac:dyDescent="0.25">
      <c r="A21" s="10" t="s">
        <v>24</v>
      </c>
    </row>
    <row r="23" spans="1:3" x14ac:dyDescent="0.25">
      <c r="A23" s="9" t="s">
        <v>18</v>
      </c>
    </row>
    <row r="24" spans="1:3" x14ac:dyDescent="0.25">
      <c r="A24" s="9" t="s">
        <v>27</v>
      </c>
    </row>
    <row r="26" spans="1:3" ht="57" x14ac:dyDescent="0.25">
      <c r="A26" s="16" t="s">
        <v>28</v>
      </c>
      <c r="B26" s="17" t="s">
        <v>13</v>
      </c>
      <c r="C26" s="16" t="s">
        <v>29</v>
      </c>
    </row>
    <row r="27" spans="1:3" x14ac:dyDescent="0.25">
      <c r="A27" s="18">
        <v>1</v>
      </c>
      <c r="B27" s="19" t="s">
        <v>5</v>
      </c>
      <c r="C27" s="17">
        <f>E7+F7/10+G7/100+A27/1000</f>
        <v>2.2210000000000001</v>
      </c>
    </row>
    <row r="28" spans="1:3" x14ac:dyDescent="0.25">
      <c r="A28" s="18">
        <v>2</v>
      </c>
      <c r="B28" s="19" t="s">
        <v>12</v>
      </c>
      <c r="C28" s="17">
        <f>E8+F8/10+G8/100+A28/1000</f>
        <v>2.222</v>
      </c>
    </row>
    <row r="29" spans="1:3" x14ac:dyDescent="0.25">
      <c r="A29" s="18">
        <v>3</v>
      </c>
      <c r="B29" s="19" t="s">
        <v>6</v>
      </c>
      <c r="C29" s="17">
        <f>E9+F9/10+G9/100+A29/1000</f>
        <v>4.4430000000000005</v>
      </c>
    </row>
    <row r="30" spans="1:3" x14ac:dyDescent="0.25">
      <c r="A30" s="18">
        <v>4</v>
      </c>
      <c r="B30" s="19" t="s">
        <v>3</v>
      </c>
      <c r="C30" s="17">
        <f>E10+F10/10+G10/100+A30/1000</f>
        <v>1.1140000000000001</v>
      </c>
    </row>
    <row r="33" spans="1:6" ht="18" x14ac:dyDescent="0.25">
      <c r="A33" s="10" t="s">
        <v>23</v>
      </c>
    </row>
    <row r="35" spans="1:6" x14ac:dyDescent="0.25">
      <c r="A35" s="9" t="s">
        <v>16</v>
      </c>
    </row>
    <row r="37" spans="1:6" x14ac:dyDescent="0.25">
      <c r="A37" s="14" t="s">
        <v>8</v>
      </c>
      <c r="B37" s="11" t="s">
        <v>14</v>
      </c>
      <c r="C37" s="12" t="s">
        <v>13</v>
      </c>
      <c r="D37" s="3" t="s">
        <v>0</v>
      </c>
      <c r="E37" s="4" t="s">
        <v>1</v>
      </c>
      <c r="F37" s="5" t="s">
        <v>2</v>
      </c>
    </row>
    <row r="38" spans="1:6" x14ac:dyDescent="0.25">
      <c r="A38" s="14">
        <f>C27</f>
        <v>2.2210000000000001</v>
      </c>
      <c r="B38" s="11">
        <f>+I7</f>
        <v>2</v>
      </c>
      <c r="C38" s="6" t="str">
        <f>A7</f>
        <v>France</v>
      </c>
      <c r="D38" s="7">
        <f t="shared" ref="D38:F38" si="4">B7</f>
        <v>4</v>
      </c>
      <c r="E38" s="7">
        <f t="shared" si="4"/>
        <v>5</v>
      </c>
      <c r="F38" s="7">
        <f t="shared" si="4"/>
        <v>3</v>
      </c>
    </row>
    <row r="39" spans="1:6" x14ac:dyDescent="0.25">
      <c r="A39" s="14">
        <f>C28</f>
        <v>2.222</v>
      </c>
      <c r="B39" s="11">
        <f>+I8</f>
        <v>2</v>
      </c>
      <c r="C39" s="6" t="str">
        <f t="shared" ref="C39:F39" si="5">A8</f>
        <v>Italie</v>
      </c>
      <c r="D39" s="7">
        <f t="shared" si="5"/>
        <v>4</v>
      </c>
      <c r="E39" s="7">
        <f t="shared" si="5"/>
        <v>5</v>
      </c>
      <c r="F39" s="7">
        <f t="shared" si="5"/>
        <v>3</v>
      </c>
    </row>
    <row r="40" spans="1:6" x14ac:dyDescent="0.25">
      <c r="A40" s="14">
        <f>C29</f>
        <v>4.4430000000000005</v>
      </c>
      <c r="B40" s="11">
        <f>+I9</f>
        <v>4</v>
      </c>
      <c r="C40" s="6" t="str">
        <f t="shared" ref="C40:F40" si="6">A9</f>
        <v>Allemagne</v>
      </c>
      <c r="D40" s="7">
        <f t="shared" si="6"/>
        <v>2</v>
      </c>
      <c r="E40" s="7">
        <f t="shared" si="6"/>
        <v>3</v>
      </c>
      <c r="F40" s="7">
        <f t="shared" si="6"/>
        <v>2</v>
      </c>
    </row>
    <row r="41" spans="1:6" x14ac:dyDescent="0.25">
      <c r="A41" s="14">
        <f>C30</f>
        <v>1.1140000000000001</v>
      </c>
      <c r="B41" s="11">
        <f>+I10</f>
        <v>1</v>
      </c>
      <c r="C41" s="6" t="str">
        <f t="shared" ref="C41:F41" si="7">A10</f>
        <v>Algérie</v>
      </c>
      <c r="D41" s="7">
        <f t="shared" si="7"/>
        <v>7</v>
      </c>
      <c r="E41" s="7">
        <f t="shared" si="7"/>
        <v>8</v>
      </c>
      <c r="F41" s="7">
        <f t="shared" si="7"/>
        <v>7</v>
      </c>
    </row>
    <row r="44" spans="1:6" ht="18" x14ac:dyDescent="0.25">
      <c r="A44" s="10" t="s">
        <v>26</v>
      </c>
    </row>
    <row r="46" spans="1:6" x14ac:dyDescent="0.25">
      <c r="A46" s="9" t="s">
        <v>15</v>
      </c>
    </row>
    <row r="48" spans="1:6" x14ac:dyDescent="0.25">
      <c r="A48" s="14" t="s">
        <v>8</v>
      </c>
      <c r="B48" s="11" t="s">
        <v>14</v>
      </c>
      <c r="C48" s="12" t="s">
        <v>13</v>
      </c>
      <c r="D48" s="3" t="s">
        <v>0</v>
      </c>
      <c r="E48" s="4" t="s">
        <v>1</v>
      </c>
      <c r="F48" s="5" t="s">
        <v>2</v>
      </c>
    </row>
    <row r="49" spans="1:6" x14ac:dyDescent="0.25">
      <c r="A49" s="14">
        <f>SMALL($A$38:$A$41,1)</f>
        <v>1.1140000000000001</v>
      </c>
      <c r="B49" s="11">
        <f>VLOOKUP($A49,$A$38:$F$41,2,0)</f>
        <v>1</v>
      </c>
      <c r="C49" s="26" t="str">
        <f>VLOOKUP($A49,$A$38:$F$41,3,0)</f>
        <v>Algérie</v>
      </c>
      <c r="D49" s="11">
        <f>VLOOKUP($A49,$A$38:$F$41,4,0)</f>
        <v>7</v>
      </c>
      <c r="E49" s="11">
        <f>VLOOKUP($A49,$A$38:$F$41,5,0)</f>
        <v>8</v>
      </c>
      <c r="F49" s="11">
        <f>VLOOKUP($A49,$A$38:$F$41,6,0)</f>
        <v>7</v>
      </c>
    </row>
    <row r="50" spans="1:6" x14ac:dyDescent="0.25">
      <c r="A50" s="14">
        <f>SMALL($A$38:$A$41,2)</f>
        <v>2.2210000000000001</v>
      </c>
      <c r="B50" s="11">
        <f t="shared" ref="B50:B52" si="8">VLOOKUP($A50,$A$38:$F$41,2,0)</f>
        <v>2</v>
      </c>
      <c r="C50" s="26" t="str">
        <f t="shared" ref="C50:C52" si="9">VLOOKUP($A50,$A$38:$F$41,3,0)</f>
        <v>France</v>
      </c>
      <c r="D50" s="11">
        <f t="shared" ref="D50:D52" si="10">VLOOKUP($A50,$A$38:$F$41,4,0)</f>
        <v>4</v>
      </c>
      <c r="E50" s="11">
        <f t="shared" ref="E50:E52" si="11">VLOOKUP($A50,$A$38:$F$41,5,0)</f>
        <v>5</v>
      </c>
      <c r="F50" s="11">
        <f t="shared" ref="F50:F52" si="12">VLOOKUP($A50,$A$38:$F$41,6,0)</f>
        <v>3</v>
      </c>
    </row>
    <row r="51" spans="1:6" x14ac:dyDescent="0.25">
      <c r="A51" s="14">
        <f>SMALL($A$38:$A$41,3)</f>
        <v>2.222</v>
      </c>
      <c r="B51" s="11">
        <f t="shared" si="8"/>
        <v>2</v>
      </c>
      <c r="C51" s="26" t="str">
        <f t="shared" si="9"/>
        <v>Italie</v>
      </c>
      <c r="D51" s="11">
        <f t="shared" si="10"/>
        <v>4</v>
      </c>
      <c r="E51" s="11">
        <f t="shared" si="11"/>
        <v>5</v>
      </c>
      <c r="F51" s="11">
        <f t="shared" si="12"/>
        <v>3</v>
      </c>
    </row>
    <row r="52" spans="1:6" x14ac:dyDescent="0.25">
      <c r="A52" s="14">
        <f>SMALL($A$38:$A$41,4)</f>
        <v>4.4430000000000005</v>
      </c>
      <c r="B52" s="11">
        <f t="shared" si="8"/>
        <v>4</v>
      </c>
      <c r="C52" s="26" t="str">
        <f t="shared" si="9"/>
        <v>Allemagne</v>
      </c>
      <c r="D52" s="11">
        <f t="shared" si="10"/>
        <v>2</v>
      </c>
      <c r="E52" s="11">
        <f t="shared" si="11"/>
        <v>3</v>
      </c>
      <c r="F52" s="11">
        <f t="shared" si="12"/>
        <v>2</v>
      </c>
    </row>
    <row r="53" spans="1:6" x14ac:dyDescent="0.25">
      <c r="A53" s="13"/>
    </row>
    <row r="55" spans="1:6" x14ac:dyDescent="0.25">
      <c r="A55" s="9" t="s">
        <v>25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8D3A5-A010-4E6F-82AB-34CEFAB85A28}">
  <dimension ref="A1:I41"/>
  <sheetViews>
    <sheetView showGridLines="0" zoomScale="110" zoomScaleNormal="110" workbookViewId="0">
      <selection activeCell="A2" sqref="A2"/>
    </sheetView>
  </sheetViews>
  <sheetFormatPr baseColWidth="10" defaultRowHeight="15" x14ac:dyDescent="0.25"/>
  <cols>
    <col min="1" max="7" width="14.7109375" style="1" customWidth="1"/>
    <col min="8" max="8" width="15.5703125" style="1" customWidth="1"/>
    <col min="9" max="9" width="14.7109375" style="2" customWidth="1"/>
    <col min="10" max="13" width="14.7109375" customWidth="1"/>
  </cols>
  <sheetData>
    <row r="1" spans="1:9" ht="25.5" x14ac:dyDescent="0.35">
      <c r="A1" s="8" t="s">
        <v>43</v>
      </c>
    </row>
    <row r="4" spans="1:9" ht="18" x14ac:dyDescent="0.25">
      <c r="A4" s="10" t="s">
        <v>4</v>
      </c>
    </row>
    <row r="6" spans="1:9" ht="36" customHeight="1" x14ac:dyDescent="0.25">
      <c r="A6" s="25" t="s">
        <v>40</v>
      </c>
      <c r="B6" s="3" t="s">
        <v>35</v>
      </c>
      <c r="C6" s="23" t="s">
        <v>37</v>
      </c>
      <c r="D6" s="33"/>
      <c r="E6" s="30"/>
      <c r="F6" s="27"/>
      <c r="G6" s="28"/>
    </row>
    <row r="7" spans="1:9" x14ac:dyDescent="0.25">
      <c r="A7" s="12" t="s">
        <v>34</v>
      </c>
      <c r="B7" s="42">
        <v>56</v>
      </c>
      <c r="C7" s="20">
        <f>RANK(B7,B$7:B$11)</f>
        <v>2</v>
      </c>
      <c r="D7" s="29"/>
      <c r="E7" s="32"/>
      <c r="F7" s="30"/>
      <c r="G7" s="31"/>
    </row>
    <row r="8" spans="1:9" x14ac:dyDescent="0.25">
      <c r="A8" s="12" t="s">
        <v>31</v>
      </c>
      <c r="B8" s="42">
        <v>99</v>
      </c>
      <c r="C8" s="20">
        <f t="shared" ref="C8:C11" si="0">RANK(B8,B$7:B$11)</f>
        <v>1</v>
      </c>
      <c r="D8" s="29"/>
      <c r="E8" s="32"/>
      <c r="F8" s="30"/>
      <c r="G8" s="31"/>
    </row>
    <row r="9" spans="1:9" x14ac:dyDescent="0.25">
      <c r="A9" s="12" t="s">
        <v>36</v>
      </c>
      <c r="B9" s="42">
        <v>56</v>
      </c>
      <c r="C9" s="20">
        <f t="shared" si="0"/>
        <v>2</v>
      </c>
      <c r="D9" s="29"/>
      <c r="E9" s="32"/>
      <c r="F9" s="30"/>
      <c r="G9" s="31"/>
    </row>
    <row r="10" spans="1:9" x14ac:dyDescent="0.25">
      <c r="A10" s="12" t="s">
        <v>32</v>
      </c>
      <c r="B10" s="42">
        <v>8</v>
      </c>
      <c r="C10" s="20">
        <f t="shared" si="0"/>
        <v>4</v>
      </c>
      <c r="D10" s="29"/>
      <c r="E10" s="32"/>
      <c r="F10" s="30"/>
      <c r="G10" s="31"/>
    </row>
    <row r="11" spans="1:9" x14ac:dyDescent="0.25">
      <c r="A11" s="12" t="s">
        <v>33</v>
      </c>
      <c r="B11" s="42">
        <v>0</v>
      </c>
      <c r="C11" s="20">
        <f t="shared" si="0"/>
        <v>5</v>
      </c>
      <c r="D11" s="29"/>
      <c r="E11" s="32"/>
      <c r="F11" s="30"/>
      <c r="G11" s="31"/>
    </row>
    <row r="13" spans="1:9" s="1" customFormat="1" ht="18" x14ac:dyDescent="0.25">
      <c r="A13" s="10" t="s">
        <v>38</v>
      </c>
      <c r="I13" s="2"/>
    </row>
    <row r="15" spans="1:9" s="1" customFormat="1" ht="57" x14ac:dyDescent="0.2">
      <c r="A15" s="16" t="s">
        <v>39</v>
      </c>
      <c r="B15" s="17" t="s">
        <v>13</v>
      </c>
      <c r="C15" s="16" t="s">
        <v>29</v>
      </c>
      <c r="D15" s="16" t="s">
        <v>42</v>
      </c>
      <c r="I15" s="2"/>
    </row>
    <row r="16" spans="1:9" s="1" customFormat="1" ht="14.25" x14ac:dyDescent="0.2">
      <c r="A16" s="18">
        <v>1</v>
      </c>
      <c r="B16" s="19" t="s">
        <v>34</v>
      </c>
      <c r="C16" s="17">
        <f>VLOOKUP(B16,$A$7:$C$11,3)+A16/100</f>
        <v>2.0099999999999998</v>
      </c>
      <c r="D16" s="17">
        <f>VLOOKUP(B16,$A$7:$C$11,3)</f>
        <v>2</v>
      </c>
      <c r="I16" s="2"/>
    </row>
    <row r="17" spans="1:9" s="1" customFormat="1" ht="14.25" x14ac:dyDescent="0.2">
      <c r="A17" s="18">
        <v>2</v>
      </c>
      <c r="B17" s="19" t="s">
        <v>31</v>
      </c>
      <c r="C17" s="17">
        <f t="shared" ref="C17:C20" si="1">VLOOKUP(B17,$A$7:$C$11,3)+A17/100</f>
        <v>1.02</v>
      </c>
      <c r="D17" s="17">
        <f t="shared" ref="D17:D20" si="2">VLOOKUP(B17,$A$7:$C$11,3)</f>
        <v>1</v>
      </c>
      <c r="I17" s="2"/>
    </row>
    <row r="18" spans="1:9" s="1" customFormat="1" ht="14.25" x14ac:dyDescent="0.2">
      <c r="A18" s="18">
        <v>3</v>
      </c>
      <c r="B18" s="19" t="s">
        <v>36</v>
      </c>
      <c r="C18" s="17">
        <f t="shared" si="1"/>
        <v>2.0299999999999998</v>
      </c>
      <c r="D18" s="17">
        <f t="shared" si="2"/>
        <v>2</v>
      </c>
      <c r="I18" s="2"/>
    </row>
    <row r="19" spans="1:9" s="1" customFormat="1" ht="14.25" x14ac:dyDescent="0.2">
      <c r="A19" s="18">
        <v>4</v>
      </c>
      <c r="B19" s="19" t="s">
        <v>32</v>
      </c>
      <c r="C19" s="17">
        <f t="shared" si="1"/>
        <v>4.04</v>
      </c>
      <c r="D19" s="17">
        <f t="shared" si="2"/>
        <v>4</v>
      </c>
      <c r="I19" s="2"/>
    </row>
    <row r="20" spans="1:9" x14ac:dyDescent="0.25">
      <c r="A20" s="18">
        <v>5</v>
      </c>
      <c r="B20" s="19" t="s">
        <v>33</v>
      </c>
      <c r="C20" s="17">
        <f t="shared" si="1"/>
        <v>5.05</v>
      </c>
      <c r="D20" s="17">
        <f t="shared" si="2"/>
        <v>5</v>
      </c>
    </row>
    <row r="22" spans="1:9" s="1" customFormat="1" ht="18" x14ac:dyDescent="0.25">
      <c r="A22" s="10" t="s">
        <v>23</v>
      </c>
      <c r="I22" s="2"/>
    </row>
    <row r="24" spans="1:9" s="1" customFormat="1" ht="24.75" customHeight="1" x14ac:dyDescent="0.2">
      <c r="A24" s="38" t="s">
        <v>8</v>
      </c>
      <c r="B24" s="39" t="s">
        <v>14</v>
      </c>
      <c r="C24" s="25" t="s">
        <v>41</v>
      </c>
      <c r="D24" s="3" t="s">
        <v>35</v>
      </c>
      <c r="E24" s="34"/>
      <c r="F24" s="35"/>
      <c r="I24" s="2"/>
    </row>
    <row r="25" spans="1:9" s="1" customFormat="1" x14ac:dyDescent="0.25">
      <c r="A25" s="14">
        <f>C16</f>
        <v>2.0099999999999998</v>
      </c>
      <c r="B25" s="11">
        <f>D16</f>
        <v>2</v>
      </c>
      <c r="C25" s="12" t="str">
        <f>A7</f>
        <v>Alonso</v>
      </c>
      <c r="D25" s="42">
        <f>B7</f>
        <v>56</v>
      </c>
      <c r="E25" s="36"/>
      <c r="F25" s="37"/>
      <c r="I25" s="2"/>
    </row>
    <row r="26" spans="1:9" s="1" customFormat="1" x14ac:dyDescent="0.25">
      <c r="A26" s="14">
        <f t="shared" ref="A26:A29" si="3">C17</f>
        <v>1.02</v>
      </c>
      <c r="B26" s="11">
        <f t="shared" ref="B26:B29" si="4">D17</f>
        <v>1</v>
      </c>
      <c r="C26" s="12" t="str">
        <f>A8</f>
        <v>Hamilton</v>
      </c>
      <c r="D26" s="42">
        <f>B8</f>
        <v>99</v>
      </c>
      <c r="E26" s="36"/>
      <c r="F26" s="37"/>
      <c r="I26" s="2"/>
    </row>
    <row r="27" spans="1:9" s="1" customFormat="1" x14ac:dyDescent="0.25">
      <c r="A27" s="14">
        <f t="shared" si="3"/>
        <v>2.0299999999999998</v>
      </c>
      <c r="B27" s="11">
        <f t="shared" si="4"/>
        <v>2</v>
      </c>
      <c r="C27" s="12" t="str">
        <f>A9</f>
        <v>Norris</v>
      </c>
      <c r="D27" s="42">
        <f>B9</f>
        <v>56</v>
      </c>
      <c r="E27" s="36"/>
      <c r="F27" s="37"/>
      <c r="I27" s="2"/>
    </row>
    <row r="28" spans="1:9" s="1" customFormat="1" x14ac:dyDescent="0.25">
      <c r="A28" s="14">
        <f t="shared" si="3"/>
        <v>4.04</v>
      </c>
      <c r="B28" s="11">
        <f t="shared" si="4"/>
        <v>4</v>
      </c>
      <c r="C28" s="12" t="str">
        <f>A10</f>
        <v>Verstappen</v>
      </c>
      <c r="D28" s="42">
        <f>B10</f>
        <v>8</v>
      </c>
      <c r="E28" s="36"/>
      <c r="F28" s="37"/>
      <c r="I28" s="2"/>
    </row>
    <row r="29" spans="1:9" x14ac:dyDescent="0.25">
      <c r="A29" s="14">
        <f t="shared" si="3"/>
        <v>5.05</v>
      </c>
      <c r="B29" s="11">
        <f t="shared" si="4"/>
        <v>5</v>
      </c>
      <c r="C29" s="12" t="str">
        <f>A11</f>
        <v>Vettel</v>
      </c>
      <c r="D29" s="42">
        <f>B11</f>
        <v>0</v>
      </c>
      <c r="E29" s="36"/>
      <c r="F29" s="37"/>
    </row>
    <row r="31" spans="1:9" s="1" customFormat="1" ht="18" x14ac:dyDescent="0.25">
      <c r="A31" s="10" t="s">
        <v>26</v>
      </c>
      <c r="I31" s="2"/>
    </row>
    <row r="33" spans="1:9" s="1" customFormat="1" ht="26.25" customHeight="1" x14ac:dyDescent="0.25">
      <c r="A33" s="14" t="s">
        <v>8</v>
      </c>
      <c r="B33" s="11" t="s">
        <v>14</v>
      </c>
      <c r="C33" s="25" t="s">
        <v>41</v>
      </c>
      <c r="D33" s="3" t="s">
        <v>35</v>
      </c>
      <c r="E33" s="34"/>
      <c r="F33" s="35"/>
      <c r="I33" s="2"/>
    </row>
    <row r="34" spans="1:9" s="1" customFormat="1" x14ac:dyDescent="0.25">
      <c r="A34" s="14">
        <f>SMALL($A$25:$A$29,1)</f>
        <v>1.02</v>
      </c>
      <c r="B34" s="11">
        <f>VLOOKUP($A34,$A$25:$F$29,2,0)</f>
        <v>1</v>
      </c>
      <c r="C34" s="26" t="str">
        <f>VLOOKUP($A34,$A$25:$F$29,3,0)</f>
        <v>Hamilton</v>
      </c>
      <c r="D34" s="11">
        <f>VLOOKUP($A34,$A$25:$F$29,4,0)</f>
        <v>99</v>
      </c>
      <c r="E34" s="40"/>
      <c r="F34" s="41"/>
      <c r="I34" s="2"/>
    </row>
    <row r="35" spans="1:9" s="1" customFormat="1" x14ac:dyDescent="0.25">
      <c r="A35" s="14">
        <f>SMALL($A$25:$A$29,2)</f>
        <v>2.0099999999999998</v>
      </c>
      <c r="B35" s="11">
        <f t="shared" ref="B35:B38" si="5">VLOOKUP($A35,$A$25:$F$29,2,0)</f>
        <v>2</v>
      </c>
      <c r="C35" s="26" t="str">
        <f t="shared" ref="C35:C38" si="6">VLOOKUP($A35,$A$25:$F$29,3,0)</f>
        <v>Alonso</v>
      </c>
      <c r="D35" s="11">
        <f t="shared" ref="D35:D38" si="7">VLOOKUP($A35,$A$25:$F$29,4,0)</f>
        <v>56</v>
      </c>
      <c r="E35" s="40"/>
      <c r="F35" s="41"/>
      <c r="I35" s="2"/>
    </row>
    <row r="36" spans="1:9" s="1" customFormat="1" x14ac:dyDescent="0.25">
      <c r="A36" s="14">
        <f>SMALL($A$25:$A$29,3)</f>
        <v>2.0299999999999998</v>
      </c>
      <c r="B36" s="11">
        <f t="shared" si="5"/>
        <v>2</v>
      </c>
      <c r="C36" s="26" t="str">
        <f t="shared" si="6"/>
        <v>Norris</v>
      </c>
      <c r="D36" s="11">
        <f t="shared" si="7"/>
        <v>56</v>
      </c>
      <c r="E36" s="40"/>
      <c r="F36" s="41"/>
      <c r="I36" s="2"/>
    </row>
    <row r="37" spans="1:9" s="1" customFormat="1" x14ac:dyDescent="0.25">
      <c r="A37" s="14">
        <f>SMALL($A$25:$A$29,4)</f>
        <v>4.04</v>
      </c>
      <c r="B37" s="11">
        <f t="shared" si="5"/>
        <v>4</v>
      </c>
      <c r="C37" s="26" t="str">
        <f t="shared" si="6"/>
        <v>Verstappen</v>
      </c>
      <c r="D37" s="11">
        <f t="shared" si="7"/>
        <v>8</v>
      </c>
      <c r="E37" s="40"/>
      <c r="F37" s="41"/>
      <c r="I37" s="2"/>
    </row>
    <row r="38" spans="1:9" s="1" customFormat="1" x14ac:dyDescent="0.25">
      <c r="A38" s="14">
        <f>SMALL($A$25:$A$29,5)</f>
        <v>5.05</v>
      </c>
      <c r="B38" s="11">
        <f t="shared" si="5"/>
        <v>5</v>
      </c>
      <c r="C38" s="26" t="str">
        <f t="shared" si="6"/>
        <v>Vettel</v>
      </c>
      <c r="D38" s="11">
        <f t="shared" si="7"/>
        <v>0</v>
      </c>
      <c r="E38" s="40"/>
      <c r="F38" s="41"/>
      <c r="I38" s="2"/>
    </row>
    <row r="39" spans="1:9" s="1" customFormat="1" ht="14.25" x14ac:dyDescent="0.2">
      <c r="A39" s="13"/>
      <c r="I39" s="2"/>
    </row>
    <row r="41" spans="1:9" s="1" customFormat="1" x14ac:dyDescent="0.25">
      <c r="A41" s="9" t="s">
        <v>25</v>
      </c>
      <c r="I41" s="2"/>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D0A2A-0E09-4FF9-8D42-8A06D87AB772}">
  <dimension ref="A1:Q51"/>
  <sheetViews>
    <sheetView showGridLines="0" zoomScale="110" zoomScaleNormal="110" workbookViewId="0">
      <selection activeCell="A2" sqref="A2"/>
    </sheetView>
  </sheetViews>
  <sheetFormatPr baseColWidth="10" defaultRowHeight="15" x14ac:dyDescent="0.25"/>
  <cols>
    <col min="1" max="1" width="24.140625" customWidth="1"/>
    <col min="4" max="4" width="21.28515625" customWidth="1"/>
    <col min="5" max="5" width="21.5703125" bestFit="1" customWidth="1"/>
    <col min="6" max="6" width="17" bestFit="1" customWidth="1"/>
    <col min="7" max="7" width="15.7109375" customWidth="1"/>
    <col min="8" max="11" width="22" customWidth="1"/>
    <col min="12" max="12" width="14.85546875" bestFit="1" customWidth="1"/>
    <col min="13" max="13" width="17" bestFit="1" customWidth="1"/>
    <col min="14" max="14" width="8.28515625" bestFit="1" customWidth="1"/>
    <col min="15" max="15" width="4.42578125" bestFit="1" customWidth="1"/>
    <col min="16" max="16" width="4.5703125" bestFit="1" customWidth="1"/>
    <col min="17" max="17" width="15.140625" bestFit="1" customWidth="1"/>
  </cols>
  <sheetData>
    <row r="1" spans="1:11" ht="25.5" x14ac:dyDescent="0.35">
      <c r="A1" s="8" t="s">
        <v>50</v>
      </c>
      <c r="B1" s="1"/>
      <c r="C1" s="1"/>
      <c r="D1" s="1"/>
      <c r="E1" s="2"/>
    </row>
    <row r="2" spans="1:11" x14ac:dyDescent="0.25">
      <c r="A2" s="1"/>
      <c r="B2" s="1"/>
      <c r="C2" s="1"/>
      <c r="D2" s="1"/>
      <c r="E2" s="2"/>
    </row>
    <row r="3" spans="1:11" x14ac:dyDescent="0.25">
      <c r="A3" s="1"/>
      <c r="B3" s="1"/>
      <c r="C3" s="1"/>
      <c r="D3" s="1"/>
      <c r="E3" s="2"/>
    </row>
    <row r="4" spans="1:11" ht="15.75" x14ac:dyDescent="0.25">
      <c r="A4" s="50" t="s">
        <v>52</v>
      </c>
      <c r="B4" s="1"/>
      <c r="C4" s="1"/>
      <c r="D4" s="1"/>
      <c r="E4" s="2"/>
    </row>
    <row r="5" spans="1:11" ht="15.75" thickBot="1" x14ac:dyDescent="0.3"/>
    <row r="6" spans="1:11" ht="20.25" customHeight="1" thickBot="1" x14ac:dyDescent="0.3">
      <c r="A6" s="107" t="s">
        <v>51</v>
      </c>
      <c r="B6" s="108"/>
      <c r="C6" s="108"/>
      <c r="D6" s="109"/>
      <c r="E6" s="49"/>
    </row>
    <row r="7" spans="1:11" x14ac:dyDescent="0.25">
      <c r="A7" s="99" t="s">
        <v>45</v>
      </c>
      <c r="B7" s="104">
        <v>0</v>
      </c>
      <c r="C7" s="105">
        <v>3</v>
      </c>
      <c r="D7" s="106" t="s">
        <v>12</v>
      </c>
      <c r="E7" s="96"/>
    </row>
    <row r="8" spans="1:11" x14ac:dyDescent="0.25">
      <c r="A8" s="97" t="s">
        <v>48</v>
      </c>
      <c r="B8" s="47">
        <v>1</v>
      </c>
      <c r="C8" s="48">
        <v>1</v>
      </c>
      <c r="D8" s="98" t="s">
        <v>49</v>
      </c>
      <c r="E8" s="96"/>
    </row>
    <row r="9" spans="1:11" x14ac:dyDescent="0.25">
      <c r="A9" s="97" t="s">
        <v>45</v>
      </c>
      <c r="B9" s="47">
        <v>0</v>
      </c>
      <c r="C9" s="48">
        <v>2</v>
      </c>
      <c r="D9" s="98" t="s">
        <v>48</v>
      </c>
      <c r="E9" s="96"/>
    </row>
    <row r="10" spans="1:11" x14ac:dyDescent="0.25">
      <c r="A10" s="99" t="s">
        <v>12</v>
      </c>
      <c r="B10" s="47">
        <v>3</v>
      </c>
      <c r="C10" s="48">
        <v>0</v>
      </c>
      <c r="D10" s="98" t="s">
        <v>49</v>
      </c>
      <c r="E10" s="96"/>
    </row>
    <row r="11" spans="1:11" x14ac:dyDescent="0.25">
      <c r="A11" s="97" t="s">
        <v>49</v>
      </c>
      <c r="B11" s="47">
        <v>3</v>
      </c>
      <c r="C11" s="48">
        <v>1</v>
      </c>
      <c r="D11" s="98" t="s">
        <v>45</v>
      </c>
      <c r="E11" s="96"/>
    </row>
    <row r="12" spans="1:11" ht="15.75" thickBot="1" x14ac:dyDescent="0.3">
      <c r="A12" s="100" t="s">
        <v>12</v>
      </c>
      <c r="B12" s="101">
        <v>1</v>
      </c>
      <c r="C12" s="102">
        <v>0</v>
      </c>
      <c r="D12" s="103" t="s">
        <v>48</v>
      </c>
      <c r="E12" s="96"/>
      <c r="F12" s="46"/>
      <c r="G12" s="46"/>
      <c r="I12" s="15"/>
      <c r="J12" s="15"/>
      <c r="K12" s="46"/>
    </row>
    <row r="14" spans="1:11" ht="15.75" x14ac:dyDescent="0.25">
      <c r="A14" s="50" t="s">
        <v>57</v>
      </c>
    </row>
    <row r="15" spans="1:11" ht="16.5" thickBot="1" x14ac:dyDescent="0.3">
      <c r="A15" s="50"/>
    </row>
    <row r="16" spans="1:11" ht="20.25" customHeight="1" thickBot="1" x14ac:dyDescent="0.3">
      <c r="A16" s="107" t="s">
        <v>51</v>
      </c>
      <c r="B16" s="108"/>
      <c r="C16" s="108"/>
      <c r="D16" s="109"/>
      <c r="E16" s="111" t="s">
        <v>44</v>
      </c>
    </row>
    <row r="17" spans="1:11" x14ac:dyDescent="0.25">
      <c r="A17" s="99" t="s">
        <v>45</v>
      </c>
      <c r="B17" s="104">
        <v>0</v>
      </c>
      <c r="C17" s="105">
        <v>3</v>
      </c>
      <c r="D17" s="106" t="s">
        <v>12</v>
      </c>
      <c r="E17" s="110" t="str">
        <f>IF(B17&gt;C17,A17,IF(B17&lt;C17,D17,IF(B17="","Non joué",IF(B17=C17,"Nul"))))</f>
        <v>Italie</v>
      </c>
    </row>
    <row r="18" spans="1:11" x14ac:dyDescent="0.25">
      <c r="A18" s="97" t="s">
        <v>48</v>
      </c>
      <c r="B18" s="47">
        <v>1</v>
      </c>
      <c r="C18" s="48">
        <v>1</v>
      </c>
      <c r="D18" s="98" t="s">
        <v>49</v>
      </c>
      <c r="E18" s="66" t="str">
        <f t="shared" ref="E18:E22" si="0">IF(B18&gt;C18,A18,IF(B18&lt;C18,D18,IF(B18="","Non joué",IF(B18=C18,"Nul"))))</f>
        <v>Nul</v>
      </c>
    </row>
    <row r="19" spans="1:11" x14ac:dyDescent="0.25">
      <c r="A19" s="97" t="s">
        <v>45</v>
      </c>
      <c r="B19" s="47">
        <v>0</v>
      </c>
      <c r="C19" s="48">
        <v>2</v>
      </c>
      <c r="D19" s="98" t="s">
        <v>48</v>
      </c>
      <c r="E19" s="66" t="str">
        <f t="shared" si="0"/>
        <v>Pays de Galles</v>
      </c>
    </row>
    <row r="20" spans="1:11" x14ac:dyDescent="0.25">
      <c r="A20" s="99" t="s">
        <v>12</v>
      </c>
      <c r="B20" s="47">
        <v>3</v>
      </c>
      <c r="C20" s="48">
        <v>0</v>
      </c>
      <c r="D20" s="98" t="s">
        <v>49</v>
      </c>
      <c r="E20" s="66" t="str">
        <f t="shared" si="0"/>
        <v>Italie</v>
      </c>
    </row>
    <row r="21" spans="1:11" x14ac:dyDescent="0.25">
      <c r="A21" s="97" t="s">
        <v>49</v>
      </c>
      <c r="B21" s="47">
        <v>3</v>
      </c>
      <c r="C21" s="48">
        <v>1</v>
      </c>
      <c r="D21" s="98" t="s">
        <v>45</v>
      </c>
      <c r="E21" s="66" t="str">
        <f t="shared" si="0"/>
        <v>Suisse</v>
      </c>
    </row>
    <row r="22" spans="1:11" ht="15.75" thickBot="1" x14ac:dyDescent="0.3">
      <c r="A22" s="100" t="s">
        <v>12</v>
      </c>
      <c r="B22" s="101">
        <v>1</v>
      </c>
      <c r="C22" s="102">
        <v>0</v>
      </c>
      <c r="D22" s="103" t="s">
        <v>48</v>
      </c>
      <c r="E22" s="66" t="str">
        <f t="shared" si="0"/>
        <v>Italie</v>
      </c>
      <c r="F22" s="46"/>
      <c r="G22" s="46"/>
      <c r="I22" s="15"/>
      <c r="J22" s="15"/>
      <c r="K22" s="46"/>
    </row>
    <row r="24" spans="1:11" ht="15.75" x14ac:dyDescent="0.25">
      <c r="A24" s="50" t="s">
        <v>53</v>
      </c>
    </row>
    <row r="26" spans="1:11" ht="15.75" x14ac:dyDescent="0.25">
      <c r="A26" s="52" t="s">
        <v>13</v>
      </c>
      <c r="B26" s="57" t="s">
        <v>35</v>
      </c>
      <c r="C26" s="52" t="s">
        <v>46</v>
      </c>
      <c r="D26" s="52" t="s">
        <v>47</v>
      </c>
      <c r="E26" s="51" t="s">
        <v>54</v>
      </c>
      <c r="G26" s="55" t="s">
        <v>55</v>
      </c>
    </row>
    <row r="27" spans="1:11" ht="15.75" x14ac:dyDescent="0.25">
      <c r="A27" s="53" t="s">
        <v>45</v>
      </c>
      <c r="B27" s="58">
        <f>IF(E17=A27,3,IF(E17="Nul",1,0))+IF(E19=A27,3,IF(E19="Nul",1,0))+IF(E21=A27,3,IF(E21="Nul",1,0))</f>
        <v>0</v>
      </c>
      <c r="C27" s="53">
        <f>SUM(B17,B19,C21)</f>
        <v>1</v>
      </c>
      <c r="D27" s="53">
        <f>SUM(C17,C19,B21)</f>
        <v>8</v>
      </c>
      <c r="E27" s="54">
        <f>C27-D27</f>
        <v>-7</v>
      </c>
      <c r="G27" s="56" t="s">
        <v>56</v>
      </c>
    </row>
    <row r="28" spans="1:11" ht="15.75" x14ac:dyDescent="0.25">
      <c r="A28" s="54" t="s">
        <v>48</v>
      </c>
      <c r="B28" s="59">
        <f>IF(E18=A28,3,IF(E18="Nul",1,0))+IF(E19=A28,3,IF(E19="Nul",1,0))+IF(E22=A28,3,IF(E22="Nul",1,0))</f>
        <v>4</v>
      </c>
      <c r="C28" s="54">
        <f>SUM(B18,C19,C22)</f>
        <v>3</v>
      </c>
      <c r="D28" s="54">
        <f>SUM(C18,B19,B22)</f>
        <v>2</v>
      </c>
      <c r="E28" s="54">
        <f t="shared" ref="E28:E30" si="1">C28-D28</f>
        <v>1</v>
      </c>
    </row>
    <row r="29" spans="1:11" ht="15.75" x14ac:dyDescent="0.25">
      <c r="A29" s="54" t="s">
        <v>12</v>
      </c>
      <c r="B29" s="59">
        <f>IF(E17=A29,3,IF(E17="Nul",1,0))+IF(E20=A29,3,IF(E20="Nul",1,0))+IF(E22=A29,3,IF(E22="Nul",1,0))</f>
        <v>9</v>
      </c>
      <c r="C29" s="54">
        <f>SUM(C17,B20,B22)</f>
        <v>7</v>
      </c>
      <c r="D29" s="54">
        <f>SUM(B17,C20,C22)</f>
        <v>0</v>
      </c>
      <c r="E29" s="54">
        <f t="shared" si="1"/>
        <v>7</v>
      </c>
    </row>
    <row r="30" spans="1:11" ht="15.75" x14ac:dyDescent="0.25">
      <c r="A30" s="54" t="s">
        <v>49</v>
      </c>
      <c r="B30" s="59">
        <f>IF(E18=A30,3,IF(E18="Nul",1,0))+IF(E20=A30,3,IF(E20="Nul",1,0))+IF(E21=A30,3,IF(E21="Nul",1,0))</f>
        <v>4</v>
      </c>
      <c r="C30" s="54">
        <f>SUM(C18,C20,B21)</f>
        <v>4</v>
      </c>
      <c r="D30" s="54">
        <f>SUM(B18,B20,C21)</f>
        <v>5</v>
      </c>
      <c r="E30" s="54">
        <f t="shared" si="1"/>
        <v>-1</v>
      </c>
    </row>
    <row r="32" spans="1:11" ht="15.75" x14ac:dyDescent="0.25">
      <c r="A32" s="50" t="s">
        <v>58</v>
      </c>
    </row>
    <row r="34" spans="1:17" x14ac:dyDescent="0.25">
      <c r="A34" t="s">
        <v>59</v>
      </c>
    </row>
    <row r="35" spans="1:17" ht="15.75" thickBot="1" x14ac:dyDescent="0.3"/>
    <row r="36" spans="1:17" ht="22.5" customHeight="1" x14ac:dyDescent="0.25">
      <c r="A36" s="52" t="s">
        <v>60</v>
      </c>
      <c r="B36" s="52" t="s">
        <v>13</v>
      </c>
      <c r="C36" s="57" t="s">
        <v>35</v>
      </c>
      <c r="D36" s="52" t="s">
        <v>46</v>
      </c>
      <c r="E36" s="52" t="s">
        <v>47</v>
      </c>
      <c r="F36" s="64" t="s">
        <v>54</v>
      </c>
      <c r="G36" s="67" t="s">
        <v>37</v>
      </c>
      <c r="H36" s="62" t="s">
        <v>62</v>
      </c>
      <c r="I36" s="62" t="s">
        <v>63</v>
      </c>
      <c r="J36" s="71" t="s">
        <v>64</v>
      </c>
      <c r="K36" s="75" t="s">
        <v>61</v>
      </c>
      <c r="L36" s="76" t="s">
        <v>42</v>
      </c>
      <c r="M36" s="51" t="s">
        <v>66</v>
      </c>
      <c r="N36" s="57" t="s">
        <v>35</v>
      </c>
      <c r="O36" s="52" t="s">
        <v>46</v>
      </c>
      <c r="P36" s="52" t="s">
        <v>47</v>
      </c>
      <c r="Q36" s="52" t="s">
        <v>54</v>
      </c>
    </row>
    <row r="37" spans="1:17" ht="15.75" x14ac:dyDescent="0.25">
      <c r="A37" s="53">
        <v>4</v>
      </c>
      <c r="B37" s="60" t="s">
        <v>45</v>
      </c>
      <c r="C37" s="58">
        <f>B27</f>
        <v>0</v>
      </c>
      <c r="D37" s="53">
        <f t="shared" ref="D37:F37" si="2">C27</f>
        <v>1</v>
      </c>
      <c r="E37" s="53">
        <f t="shared" si="2"/>
        <v>8</v>
      </c>
      <c r="F37" s="65">
        <f t="shared" si="2"/>
        <v>-7</v>
      </c>
      <c r="G37" s="68">
        <f>RANK(C37,$C$37:$C$40)</f>
        <v>4</v>
      </c>
      <c r="H37" s="66">
        <f>RANK(F37,$F$37:$F$40)</f>
        <v>4</v>
      </c>
      <c r="I37" s="63">
        <f>RANK(D37,$D$37:$D$40)</f>
        <v>4</v>
      </c>
      <c r="J37" s="72">
        <f>A37</f>
        <v>4</v>
      </c>
      <c r="K37" s="73">
        <f>G37+H37/10+I37/100+J37/1000</f>
        <v>4.444</v>
      </c>
      <c r="L37" s="77">
        <f>G37</f>
        <v>4</v>
      </c>
      <c r="M37" s="70" t="str">
        <f>B37</f>
        <v>Turquie</v>
      </c>
      <c r="N37" s="59">
        <f>C37</f>
        <v>0</v>
      </c>
      <c r="O37" s="59">
        <f t="shared" ref="O37:Q40" si="3">D37</f>
        <v>1</v>
      </c>
      <c r="P37" s="59">
        <f t="shared" si="3"/>
        <v>8</v>
      </c>
      <c r="Q37" s="59">
        <f t="shared" si="3"/>
        <v>-7</v>
      </c>
    </row>
    <row r="38" spans="1:17" ht="15.75" x14ac:dyDescent="0.25">
      <c r="A38" s="54">
        <v>2</v>
      </c>
      <c r="B38" s="61" t="s">
        <v>48</v>
      </c>
      <c r="C38" s="59">
        <f t="shared" ref="C38:F38" si="4">B28</f>
        <v>4</v>
      </c>
      <c r="D38" s="54">
        <f t="shared" si="4"/>
        <v>3</v>
      </c>
      <c r="E38" s="54">
        <f t="shared" si="4"/>
        <v>2</v>
      </c>
      <c r="F38" s="65">
        <f t="shared" si="4"/>
        <v>1</v>
      </c>
      <c r="G38" s="68">
        <f t="shared" ref="G38:G40" si="5">RANK(C38,$C$37:$C$40)</f>
        <v>2</v>
      </c>
      <c r="H38" s="66">
        <f t="shared" ref="H38:I40" si="6">RANK(F38,$F$37:$F$40)</f>
        <v>2</v>
      </c>
      <c r="I38" s="63">
        <f t="shared" ref="I38:J40" si="7">RANK(D38,$D$37:$D$40)</f>
        <v>3</v>
      </c>
      <c r="J38" s="72">
        <f t="shared" ref="J38:J40" si="8">A38</f>
        <v>2</v>
      </c>
      <c r="K38" s="73">
        <f t="shared" ref="K38:K40" si="9">G38+H38/10+I38/100+J38/1000</f>
        <v>2.2319999999999998</v>
      </c>
      <c r="L38" s="77">
        <f t="shared" ref="L38:L40" si="10">G38</f>
        <v>2</v>
      </c>
      <c r="M38" s="70" t="str">
        <f t="shared" ref="M38:M40" si="11">B38</f>
        <v>Pays de Galles</v>
      </c>
      <c r="N38" s="59">
        <f t="shared" ref="N38:N40" si="12">C38</f>
        <v>4</v>
      </c>
      <c r="O38" s="59">
        <f t="shared" si="3"/>
        <v>3</v>
      </c>
      <c r="P38" s="59">
        <f t="shared" si="3"/>
        <v>2</v>
      </c>
      <c r="Q38" s="59">
        <f t="shared" si="3"/>
        <v>1</v>
      </c>
    </row>
    <row r="39" spans="1:17" ht="15.75" x14ac:dyDescent="0.25">
      <c r="A39" s="54">
        <v>1</v>
      </c>
      <c r="B39" s="61" t="s">
        <v>12</v>
      </c>
      <c r="C39" s="59">
        <f t="shared" ref="C39:F39" si="13">B29</f>
        <v>9</v>
      </c>
      <c r="D39" s="54">
        <f t="shared" si="13"/>
        <v>7</v>
      </c>
      <c r="E39" s="54">
        <f t="shared" si="13"/>
        <v>0</v>
      </c>
      <c r="F39" s="65">
        <f t="shared" si="13"/>
        <v>7</v>
      </c>
      <c r="G39" s="68">
        <f t="shared" si="5"/>
        <v>1</v>
      </c>
      <c r="H39" s="66">
        <f t="shared" si="6"/>
        <v>1</v>
      </c>
      <c r="I39" s="63">
        <f t="shared" si="7"/>
        <v>1</v>
      </c>
      <c r="J39" s="72">
        <f t="shared" si="8"/>
        <v>1</v>
      </c>
      <c r="K39" s="73">
        <f t="shared" si="9"/>
        <v>1.111</v>
      </c>
      <c r="L39" s="77">
        <f t="shared" si="10"/>
        <v>1</v>
      </c>
      <c r="M39" s="70" t="str">
        <f t="shared" si="11"/>
        <v>Italie</v>
      </c>
      <c r="N39" s="59">
        <f t="shared" si="12"/>
        <v>9</v>
      </c>
      <c r="O39" s="59">
        <f t="shared" si="3"/>
        <v>7</v>
      </c>
      <c r="P39" s="59">
        <f t="shared" si="3"/>
        <v>0</v>
      </c>
      <c r="Q39" s="59">
        <f t="shared" si="3"/>
        <v>7</v>
      </c>
    </row>
    <row r="40" spans="1:17" ht="16.5" thickBot="1" x14ac:dyDescent="0.3">
      <c r="A40" s="54">
        <v>3</v>
      </c>
      <c r="B40" s="61" t="s">
        <v>49</v>
      </c>
      <c r="C40" s="59">
        <f t="shared" ref="C40:F40" si="14">B30</f>
        <v>4</v>
      </c>
      <c r="D40" s="54">
        <f t="shared" si="14"/>
        <v>4</v>
      </c>
      <c r="E40" s="54">
        <f t="shared" si="14"/>
        <v>5</v>
      </c>
      <c r="F40" s="65">
        <f t="shared" si="14"/>
        <v>-1</v>
      </c>
      <c r="G40" s="69">
        <f t="shared" si="5"/>
        <v>2</v>
      </c>
      <c r="H40" s="66">
        <f t="shared" si="6"/>
        <v>3</v>
      </c>
      <c r="I40" s="63">
        <f t="shared" si="7"/>
        <v>2</v>
      </c>
      <c r="J40" s="72">
        <f t="shared" si="8"/>
        <v>3</v>
      </c>
      <c r="K40" s="74">
        <f t="shared" si="9"/>
        <v>2.323</v>
      </c>
      <c r="L40" s="77">
        <f t="shared" si="10"/>
        <v>2</v>
      </c>
      <c r="M40" s="70" t="str">
        <f t="shared" si="11"/>
        <v>Suisse</v>
      </c>
      <c r="N40" s="59">
        <f t="shared" si="12"/>
        <v>4</v>
      </c>
      <c r="O40" s="59">
        <f t="shared" si="3"/>
        <v>4</v>
      </c>
      <c r="P40" s="59">
        <f t="shared" si="3"/>
        <v>5</v>
      </c>
      <c r="Q40" s="59">
        <f t="shared" si="3"/>
        <v>-1</v>
      </c>
    </row>
    <row r="42" spans="1:17" ht="15.75" x14ac:dyDescent="0.25">
      <c r="A42" s="50" t="s">
        <v>65</v>
      </c>
    </row>
    <row r="43" spans="1:17" ht="15.75" thickBot="1" x14ac:dyDescent="0.3"/>
    <row r="44" spans="1:17" ht="27" customHeight="1" thickBot="1" x14ac:dyDescent="0.3">
      <c r="A44" s="78" t="s">
        <v>61</v>
      </c>
      <c r="B44" s="92" t="s">
        <v>37</v>
      </c>
      <c r="C44" s="93" t="s">
        <v>13</v>
      </c>
      <c r="D44" s="94" t="s">
        <v>35</v>
      </c>
      <c r="E44" s="94" t="s">
        <v>46</v>
      </c>
      <c r="F44" s="94" t="s">
        <v>47</v>
      </c>
      <c r="G44" s="95" t="s">
        <v>54</v>
      </c>
    </row>
    <row r="45" spans="1:17" ht="15.75" x14ac:dyDescent="0.25">
      <c r="A45" s="79">
        <f>SMALL($K$37:$K$40,1)</f>
        <v>1.111</v>
      </c>
      <c r="B45" s="88">
        <f>VLOOKUP($A45,$K$36:$Q$40,2,0)</f>
        <v>1</v>
      </c>
      <c r="C45" s="89" t="str">
        <f>VLOOKUP($A45,$K$36:$Q$40,3,0)</f>
        <v>Italie</v>
      </c>
      <c r="D45" s="90">
        <f>VLOOKUP($A45,$K$36:$Q$40,4,0)</f>
        <v>9</v>
      </c>
      <c r="E45" s="45">
        <f>VLOOKUP($A45,$K$36:$Q$40,5,0)</f>
        <v>7</v>
      </c>
      <c r="F45" s="45">
        <f>VLOOKUP($A45,$K$36:$Q$40,6,0)</f>
        <v>0</v>
      </c>
      <c r="G45" s="91">
        <f>VLOOKUP($A45,$K$36:$Q$40,7,0)</f>
        <v>7</v>
      </c>
    </row>
    <row r="46" spans="1:17" ht="15.75" x14ac:dyDescent="0.25">
      <c r="A46" s="79">
        <f>SMALL($K$37:$K$40,2)</f>
        <v>2.2319999999999998</v>
      </c>
      <c r="B46" s="81">
        <f t="shared" ref="B46:G48" si="15">VLOOKUP($A46,$K$36:$Q$40,2,0)</f>
        <v>2</v>
      </c>
      <c r="C46" s="80" t="str">
        <f t="shared" ref="C46:C48" si="16">VLOOKUP($A46,$K$36:$Q$40,3,0)</f>
        <v>Pays de Galles</v>
      </c>
      <c r="D46" s="43">
        <f t="shared" ref="D46:D48" si="17">VLOOKUP($A46,$K$36:$Q$40,4,0)</f>
        <v>4</v>
      </c>
      <c r="E46" s="44">
        <f t="shared" ref="E46:E48" si="18">VLOOKUP($A46,$K$36:$Q$40,5,0)</f>
        <v>3</v>
      </c>
      <c r="F46" s="44">
        <f t="shared" ref="F46:F48" si="19">VLOOKUP($A46,$K$36:$Q$40,6,0)</f>
        <v>2</v>
      </c>
      <c r="G46" s="82">
        <f t="shared" ref="G46:G48" si="20">VLOOKUP($A46,$K$36:$Q$40,7,0)</f>
        <v>1</v>
      </c>
    </row>
    <row r="47" spans="1:17" ht="15.75" x14ac:dyDescent="0.25">
      <c r="A47" s="79">
        <f>SMALL($K$37:$K$40,3)</f>
        <v>2.323</v>
      </c>
      <c r="B47" s="81">
        <f t="shared" si="15"/>
        <v>2</v>
      </c>
      <c r="C47" s="80" t="str">
        <f t="shared" si="16"/>
        <v>Suisse</v>
      </c>
      <c r="D47" s="43">
        <f t="shared" si="17"/>
        <v>4</v>
      </c>
      <c r="E47" s="44">
        <f t="shared" si="18"/>
        <v>4</v>
      </c>
      <c r="F47" s="44">
        <f t="shared" si="19"/>
        <v>5</v>
      </c>
      <c r="G47" s="82">
        <f t="shared" si="20"/>
        <v>-1</v>
      </c>
    </row>
    <row r="48" spans="1:17" ht="16.5" thickBot="1" x14ac:dyDescent="0.3">
      <c r="A48" s="79">
        <f>SMALL($K$37:$K$40,4)</f>
        <v>4.444</v>
      </c>
      <c r="B48" s="83">
        <f t="shared" si="15"/>
        <v>4</v>
      </c>
      <c r="C48" s="84" t="str">
        <f t="shared" si="16"/>
        <v>Turquie</v>
      </c>
      <c r="D48" s="85">
        <f t="shared" si="17"/>
        <v>0</v>
      </c>
      <c r="E48" s="86">
        <f t="shared" si="18"/>
        <v>1</v>
      </c>
      <c r="F48" s="86">
        <f t="shared" si="19"/>
        <v>8</v>
      </c>
      <c r="G48" s="87">
        <f t="shared" si="20"/>
        <v>-7</v>
      </c>
    </row>
    <row r="51" spans="1:1" x14ac:dyDescent="0.25">
      <c r="A51" s="9" t="s">
        <v>25</v>
      </c>
    </row>
  </sheetData>
  <mergeCells count="2">
    <mergeCell ref="A6:D6"/>
    <mergeCell ref="A16:D1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Classement médailles</vt:lpstr>
      <vt:lpstr>Classement points</vt:lpstr>
      <vt:lpstr>Classement poules football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Jean-Marie Bugarel</dc:creator>
  <cp:lastModifiedBy>Jean-Marie Bugarel</cp:lastModifiedBy>
  <dcterms:created xsi:type="dcterms:W3CDTF">2021-06-19T14:51:49Z</dcterms:created>
  <dcterms:modified xsi:type="dcterms:W3CDTF">2021-06-21T14:00:29Z</dcterms:modified>
</cp:coreProperties>
</file>