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E3DB47D-FCB4-4C4A-AFF2-6C80012A9E4F}" xr6:coauthVersionLast="47" xr6:coauthVersionMax="47" xr10:uidLastSave="{00000000-0000-0000-0000-000000000000}"/>
  <workbookProtection workbookAlgorithmName="SHA-512" workbookHashValue="NImk/CQvwLaO98OD3Xe4HnuJLo55E/t6jB4E4S8e78j+PRLKt2HxHKI3g6p9blZeL7sDhpwVVej6MhkgeaFogg==" workbookSaltValue="AbK5ZWaGKYzrP78Rvzruyw==" workbookSpinCount="100000" lockStructure="1"/>
  <bookViews>
    <workbookView xWindow="-120" yWindow="-120" windowWidth="29040" windowHeight="15720" tabRatio="610" xr2:uid="{00000000-000D-0000-FFFF-FFFF00000000}"/>
  </bookViews>
  <sheets>
    <sheet name="Bilan carbone Excel" sheetId="1" r:id="rId1"/>
    <sheet name="Résultats" sheetId="2" r:id="rId2"/>
    <sheet name="Mot de passe" sheetId="3" r:id="rId3"/>
  </sheets>
  <definedNames>
    <definedName name="_xlnm.Print_Area" localSheetId="0">'Bilan carbone Excel'!$A$1:$I$109</definedName>
    <definedName name="_xlnm.Print_Area" localSheetId="1">Résultats!$A$1:$F$27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1" i="1" l="1"/>
  <c r="I81" i="1"/>
  <c r="C16" i="2" s="1"/>
  <c r="B70" i="1"/>
  <c r="H70" i="1" s="1"/>
  <c r="I70" i="1" s="1"/>
  <c r="C15" i="2" s="1"/>
  <c r="H46" i="1"/>
  <c r="H52" i="1"/>
  <c r="H57" i="1"/>
  <c r="H83" i="1"/>
  <c r="I83" i="1" s="1"/>
  <c r="F22" i="2"/>
  <c r="H86" i="1"/>
  <c r="I86" i="1" s="1"/>
  <c r="H106" i="1"/>
  <c r="I106" i="1" s="1"/>
  <c r="H104" i="1"/>
  <c r="I104" i="1" s="1"/>
  <c r="H103" i="1"/>
  <c r="I103" i="1" s="1"/>
  <c r="H99" i="1"/>
  <c r="I99" i="1" s="1"/>
  <c r="H98" i="1"/>
  <c r="I98" i="1" s="1"/>
  <c r="H95" i="1"/>
  <c r="I95" i="1" s="1"/>
  <c r="H96" i="1"/>
  <c r="I96" i="1" s="1"/>
  <c r="H97" i="1"/>
  <c r="I97" i="1" s="1"/>
  <c r="H92" i="1"/>
  <c r="I92" i="1" s="1"/>
  <c r="H91" i="1"/>
  <c r="I91" i="1" s="1"/>
  <c r="H89" i="1"/>
  <c r="I89" i="1" s="1"/>
  <c r="H88" i="1"/>
  <c r="I88" i="1" s="1"/>
  <c r="H85" i="1"/>
  <c r="I85" i="1" s="1"/>
  <c r="H79" i="1"/>
  <c r="I79" i="1" s="1"/>
  <c r="H78" i="1"/>
  <c r="I78" i="1" s="1"/>
  <c r="H76" i="1"/>
  <c r="I76" i="1" s="1"/>
  <c r="H75" i="1"/>
  <c r="I75" i="1" s="1"/>
  <c r="H74" i="1"/>
  <c r="I74" i="1" s="1"/>
  <c r="H68" i="1"/>
  <c r="I68" i="1" s="1"/>
  <c r="C14" i="2" s="1"/>
  <c r="H66" i="1"/>
  <c r="I66" i="1" s="1"/>
  <c r="H63" i="1"/>
  <c r="I63" i="1" s="1"/>
  <c r="H59" i="1"/>
  <c r="H54" i="1"/>
  <c r="H49" i="1"/>
  <c r="H12" i="1"/>
  <c r="I12" i="1" s="1"/>
  <c r="H10" i="1"/>
  <c r="I10" i="1" s="1"/>
  <c r="F27" i="1"/>
  <c r="F40" i="1"/>
  <c r="C21" i="2" l="1"/>
  <c r="E21" i="2" s="1"/>
  <c r="C18" i="2"/>
  <c r="I50" i="1"/>
  <c r="C9" i="2" s="1"/>
  <c r="C20" i="2"/>
  <c r="E20" i="2" s="1"/>
  <c r="C6" i="2"/>
  <c r="I55" i="1"/>
  <c r="C10" i="2" s="1"/>
  <c r="I60" i="1"/>
  <c r="C11" i="2" s="1"/>
  <c r="C17" i="2"/>
  <c r="C19" i="2"/>
  <c r="E16" i="2"/>
  <c r="H27" i="1"/>
  <c r="I27" i="1" s="1"/>
  <c r="F15" i="1"/>
  <c r="F16" i="1"/>
  <c r="F18" i="1"/>
  <c r="H18" i="1" s="1"/>
  <c r="I18" i="1" s="1"/>
  <c r="F20" i="1"/>
  <c r="F21" i="1"/>
  <c r="H21" i="1" s="1"/>
  <c r="I21" i="1" s="1"/>
  <c r="F23" i="1"/>
  <c r="F25" i="1"/>
  <c r="H25" i="1" s="1"/>
  <c r="I25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H40" i="1"/>
  <c r="D41" i="1"/>
  <c r="G42" i="1"/>
  <c r="F62" i="1"/>
  <c r="G62" i="1"/>
  <c r="F65" i="1"/>
  <c r="H65" i="1" s="1"/>
  <c r="I65" i="1" s="1"/>
  <c r="C13" i="2" s="1"/>
  <c r="E17" i="2" l="1"/>
  <c r="H15" i="1"/>
  <c r="I15" i="1" s="1"/>
  <c r="G44" i="1"/>
  <c r="H44" i="1" s="1"/>
  <c r="I44" i="1" s="1"/>
  <c r="C8" i="2" s="1"/>
  <c r="H62" i="1"/>
  <c r="I62" i="1" s="1"/>
  <c r="C12" i="2" s="1"/>
  <c r="E9" i="2" s="1"/>
  <c r="H16" i="1"/>
  <c r="I16" i="1" s="1"/>
  <c r="H20" i="1"/>
  <c r="I20" i="1" s="1"/>
  <c r="H23" i="1"/>
  <c r="I23" i="1" s="1"/>
  <c r="C7" i="2" l="1"/>
  <c r="E6" i="2" s="1"/>
  <c r="E22" i="2" s="1"/>
  <c r="I108" i="1"/>
  <c r="C22" i="2" l="1"/>
  <c r="D12" i="2" s="1"/>
  <c r="D20" i="2" l="1"/>
  <c r="D17" i="2"/>
  <c r="D19" i="2"/>
  <c r="D13" i="2"/>
  <c r="D10" i="2"/>
  <c r="D16" i="2"/>
  <c r="D15" i="2"/>
  <c r="D9" i="2"/>
  <c r="D21" i="2"/>
  <c r="D7" i="2"/>
  <c r="D8" i="2"/>
  <c r="D22" i="2"/>
  <c r="D18" i="2"/>
  <c r="D11" i="2"/>
  <c r="D14" i="2"/>
  <c r="D6" i="2"/>
</calcChain>
</file>

<file path=xl/sharedStrings.xml><?xml version="1.0" encoding="utf-8"?>
<sst xmlns="http://schemas.openxmlformats.org/spreadsheetml/2006/main" count="186" uniqueCount="131">
  <si>
    <t>kWh</t>
  </si>
  <si>
    <t>kg</t>
  </si>
  <si>
    <t>Litres</t>
  </si>
  <si>
    <t>km</t>
  </si>
  <si>
    <t>Electricité</t>
  </si>
  <si>
    <t>Unité</t>
  </si>
  <si>
    <t>Gaz naturel</t>
  </si>
  <si>
    <t>Mètres cubes</t>
  </si>
  <si>
    <t>Bois</t>
  </si>
  <si>
    <t>Quantité en kWh</t>
  </si>
  <si>
    <t>kg CO2
produits</t>
  </si>
  <si>
    <t>Fioul</t>
  </si>
  <si>
    <t>Solaire</t>
  </si>
  <si>
    <t>Pompe à chaleur</t>
  </si>
  <si>
    <t>Taux de conversion en kWh</t>
  </si>
  <si>
    <t>Chauffage (hors électrique)</t>
  </si>
  <si>
    <t>Charbon</t>
  </si>
  <si>
    <t>Pétrole</t>
  </si>
  <si>
    <t>Nucléaire</t>
  </si>
  <si>
    <t>Hydroélectricité</t>
  </si>
  <si>
    <t>Eolien</t>
  </si>
  <si>
    <t>Géothermie</t>
  </si>
  <si>
    <t>part en %</t>
  </si>
  <si>
    <t>Total</t>
  </si>
  <si>
    <t>Bioénergies</t>
  </si>
  <si>
    <t>ou</t>
  </si>
  <si>
    <t>Bois (chaudière / poële)</t>
  </si>
  <si>
    <t>kg CO2</t>
  </si>
  <si>
    <t>Bouteille gaz cuisine</t>
  </si>
  <si>
    <t>Alimentation</t>
  </si>
  <si>
    <t>m²</t>
  </si>
  <si>
    <t>Nombre de personnes dans votre logement :</t>
  </si>
  <si>
    <t>Quantité</t>
  </si>
  <si>
    <t>kg CO2
produits par personne</t>
  </si>
  <si>
    <t>Logement</t>
  </si>
  <si>
    <t>Finances</t>
  </si>
  <si>
    <t>Surface résidence secondaire (si applicable) :</t>
  </si>
  <si>
    <t xml:space="preserve">kg CO2 moyen selon mix : </t>
  </si>
  <si>
    <t>kgCO2/m2/an</t>
  </si>
  <si>
    <t>Composition de l'électricité française en 2020 (remplacez par la composition d'électricité de votre fournisseur) :</t>
  </si>
  <si>
    <t>Surface de votre logement :</t>
  </si>
  <si>
    <t>Nombre de véhicules possédés</t>
  </si>
  <si>
    <t>kgCO2e/véhicule</t>
  </si>
  <si>
    <t>renouvelé tous les X (ans)</t>
  </si>
  <si>
    <t>Kilométrage annuel</t>
  </si>
  <si>
    <t>kgCO2e/km</t>
  </si>
  <si>
    <t>Nombre moyen d'utilisateurs</t>
  </si>
  <si>
    <t>Consommation moyenne aux 100 km</t>
  </si>
  <si>
    <t>Moto / scooter</t>
  </si>
  <si>
    <t>heures de vol</t>
  </si>
  <si>
    <t>kgCO2e/h</t>
  </si>
  <si>
    <t>heures de bus</t>
  </si>
  <si>
    <t>Kilométrage annuel (y compris avec véhicules de location)</t>
  </si>
  <si>
    <t>heures de métro</t>
  </si>
  <si>
    <t>Boissons (litres par semaine)</t>
  </si>
  <si>
    <t>Alcool (tous types)</t>
  </si>
  <si>
    <t>Textile</t>
  </si>
  <si>
    <t>Numérique</t>
  </si>
  <si>
    <t>Nombre d'appareils à écran présents dans le foyer</t>
  </si>
  <si>
    <t>renouvelés en moyenne tous les X (ans)</t>
  </si>
  <si>
    <t>Quantité de textile achetée (€/an) hors seconde main</t>
  </si>
  <si>
    <t>Loisirs, vacances</t>
  </si>
  <si>
    <t>Quantité de textile achetée en production locale ou raisonnée</t>
  </si>
  <si>
    <t>Montant d'électroménager acheté hors seconde main (€/an)</t>
  </si>
  <si>
    <t>Votre consommation électrique annuelle (voir facture) :</t>
  </si>
  <si>
    <t>Jours de location en camping</t>
  </si>
  <si>
    <t>Jours de location en appartement ou maison</t>
  </si>
  <si>
    <t>Jours en station de ski</t>
  </si>
  <si>
    <t>Jours en hôtel</t>
  </si>
  <si>
    <t>kgCO2/€</t>
  </si>
  <si>
    <t>kgCO2/h</t>
  </si>
  <si>
    <t>kgCO2/repas</t>
  </si>
  <si>
    <t>kgCO2/L</t>
  </si>
  <si>
    <t>kgCO2/véhicule</t>
  </si>
  <si>
    <t>kgCO2/km</t>
  </si>
  <si>
    <t>kgCO2/Litre</t>
  </si>
  <si>
    <t>kgCO2/jour/personne</t>
  </si>
  <si>
    <t>Jours de croisière</t>
  </si>
  <si>
    <t>kgCO2/1000€</t>
  </si>
  <si>
    <t>Banques / actifs classiques</t>
  </si>
  <si>
    <t>Banques / actifs "responsables"</t>
  </si>
  <si>
    <t>Valeur en € de vos placements financiers personnels</t>
  </si>
  <si>
    <t>kgCO2/u</t>
  </si>
  <si>
    <t>Nombre d'h par jour sur internet (vidéo et streaming)</t>
  </si>
  <si>
    <t>Nombre d'h par jour sur internet à titre personnel (hors streaming)</t>
  </si>
  <si>
    <t>Nombre de transactions cryptomonnaies par an</t>
  </si>
  <si>
    <t>Entrez vos données et quantités de consommation annuelles dans les cases bleues</t>
  </si>
  <si>
    <t>Résultats et analyses</t>
  </si>
  <si>
    <t>Votre bilan carbone personnel</t>
  </si>
  <si>
    <t>Véhicule essence / gazole</t>
  </si>
  <si>
    <t>Chauffage</t>
  </si>
  <si>
    <t>Véhicule électrique</t>
  </si>
  <si>
    <t>Moto/scooter</t>
  </si>
  <si>
    <t>Avion</t>
  </si>
  <si>
    <t>Bus</t>
  </si>
  <si>
    <t>Train</t>
  </si>
  <si>
    <t>Métro</t>
  </si>
  <si>
    <t>Loisirs, Vacances</t>
  </si>
  <si>
    <t>TOTAL</t>
  </si>
  <si>
    <t>Catégorie</t>
  </si>
  <si>
    <t>Bilan personnel</t>
  </si>
  <si>
    <t>Moyenne d'un français</t>
  </si>
  <si>
    <t>Equipement du foyer</t>
  </si>
  <si>
    <t>Textile (à titre personnel)</t>
  </si>
  <si>
    <t>Equipement</t>
  </si>
  <si>
    <t>Bilan personnel (regroupement)</t>
  </si>
  <si>
    <t>%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</si>
  <si>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</si>
  <si>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</si>
  <si>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</si>
  <si>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</si>
  <si>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</si>
  <si>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</si>
  <si>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Nourriture animaux de compagnie</t>
  </si>
  <si>
    <t>kgCO2/kg</t>
  </si>
  <si>
    <t>Repas (nombre de vos repas par semaine, petit déjeuner inclus)</t>
  </si>
  <si>
    <t>Nombre de repas sans viande</t>
  </si>
  <si>
    <t>Nombre de repas avec viande rouge</t>
  </si>
  <si>
    <t>Nombre de repas avec viande blanche</t>
  </si>
  <si>
    <t>Sodas, jus, sirops, bouteilles eau plastique, etc.</t>
  </si>
  <si>
    <t>kg croquettes / an (20 kg pour un chat à 80 kg pour un gd chien)</t>
  </si>
  <si>
    <t>kg de CO2 produit par kWh</t>
  </si>
  <si>
    <t>kgCO2/kWh/an</t>
  </si>
  <si>
    <t>Empreinte carbone moyenne d'un Français : 11 tonnes / an</t>
  </si>
  <si>
    <t>En 2022 :</t>
  </si>
  <si>
    <t>Empreinte carbone moyenne d'un Américain : 18 tonnes / an</t>
  </si>
  <si>
    <t>Empreinte carbone moyenne d'un Indien : 1,5 tonne / an</t>
  </si>
  <si>
    <t>kgCO2/unité</t>
  </si>
  <si>
    <t>https://www.business-plan-excel.fr/produit/mot-de-passe-bilan-carbone-excel/</t>
  </si>
  <si>
    <t xml:space="preserve">VOTRE TOTAL en kg CO2 : </t>
  </si>
  <si>
    <t>Autres produits manuf. (mobilier, produits, cadeaux, etc) (€/an)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</si>
</sst>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0.000"/>
    <numFmt numFmtId="166" formatCode="0.0"/>
    <numFmt numFmtId="167" formatCode="_-* #,##0_-;\-* #,##0_-;_-* &quot;-&quot;??_-;_-@_-"/>
    <numFmt numFmtId="168" formatCode="_-* #,##0\ _€_-;\-* #,##0\ _€_-;_-* &quot;-&quot;??\ _€_-;_-@_-"/>
    <numFmt numFmtId="169" formatCode="_-* #,##0.0\ _€_-;\-* #,##0.0\ _€_-;_-* &quot;-&quot;??\ _€_-;_-@_-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  <font>
      <sz val="12"/>
      <color indexed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8"/>
      <color rgb="FFC00000"/>
      <name val="Arial"/>
      <family val="2"/>
    </font>
    <font>
      <b/>
      <i/>
      <sz val="12"/>
      <color theme="8"/>
      <name val="Arial"/>
      <family val="2"/>
    </font>
    <font>
      <b/>
      <sz val="10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C00000"/>
      <name val="Arial"/>
      <family val="2"/>
    </font>
    <font>
      <sz val="9"/>
      <name val="Arial"/>
      <family val="2"/>
    </font>
    <font>
      <b/>
      <sz val="12"/>
      <color rgb="FF096377"/>
      <name val="Arial"/>
      <family val="2"/>
    </font>
    <font>
      <b/>
      <sz val="11"/>
      <color rgb="FFF39912"/>
      <name val="Arial"/>
      <family val="2"/>
    </font>
    <font>
      <sz val="11"/>
      <color rgb="FF096377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0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name val="Arial"/>
      <family val="2"/>
    </font>
    <font>
      <b/>
      <u/>
      <sz val="12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8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2" fillId="8" borderId="0" applyNumberFormat="0" applyBorder="0" applyAlignment="0" applyProtection="0"/>
    <xf numFmtId="0" fontId="1" fillId="9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151">
    <xf numFmtId="0" fontId="0" fillId="0" borderId="0" xfId="0"/>
    <xf numFmtId="0" fontId="8" fillId="0" borderId="0" xfId="0" applyFont="1"/>
    <xf numFmtId="0" fontId="8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0" fontId="3" fillId="0" borderId="0" xfId="0" applyFont="1" applyProtection="1"/>
    <xf numFmtId="0" fontId="9" fillId="0" borderId="0" xfId="0" applyFont="1" applyProtection="1"/>
    <xf numFmtId="0" fontId="4" fillId="0" borderId="0" xfId="0" applyFont="1" applyProtection="1"/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165" fontId="2" fillId="4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/>
    <xf numFmtId="0" fontId="2" fillId="0" borderId="5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wrapText="1"/>
    </xf>
    <xf numFmtId="165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0" fillId="0" borderId="5" xfId="0" applyBorder="1" applyAlignment="1" applyProtection="1">
      <alignment horizontal="center"/>
    </xf>
    <xf numFmtId="0" fontId="0" fillId="0" borderId="10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166" fontId="2" fillId="4" borderId="1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0" fontId="13" fillId="0" borderId="6" xfId="0" applyFont="1" applyBorder="1" applyProtection="1"/>
    <xf numFmtId="166" fontId="2" fillId="0" borderId="0" xfId="0" applyNumberFormat="1" applyFont="1" applyBorder="1" applyAlignment="1" applyProtection="1">
      <alignment horizontal="center"/>
    </xf>
    <xf numFmtId="0" fontId="2" fillId="0" borderId="4" xfId="0" applyFont="1" applyBorder="1" applyProtection="1"/>
    <xf numFmtId="0" fontId="0" fillId="0" borderId="4" xfId="0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2" fillId="0" borderId="5" xfId="0" applyFont="1" applyBorder="1" applyProtection="1"/>
    <xf numFmtId="0" fontId="2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166" fontId="2" fillId="4" borderId="0" xfId="0" applyNumberFormat="1" applyFont="1" applyFill="1" applyBorder="1" applyAlignment="1" applyProtection="1">
      <alignment horizontal="center"/>
    </xf>
    <xf numFmtId="10" fontId="2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165" fontId="2" fillId="3" borderId="0" xfId="0" applyNumberFormat="1" applyFont="1" applyFill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3" fillId="0" borderId="5" xfId="0" applyFont="1" applyBorder="1" applyProtection="1"/>
    <xf numFmtId="0" fontId="14" fillId="0" borderId="5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168" fontId="16" fillId="0" borderId="2" xfId="8" applyNumberFormat="1" applyFont="1" applyFill="1" applyBorder="1" applyProtection="1"/>
    <xf numFmtId="168" fontId="16" fillId="0" borderId="5" xfId="5" applyNumberFormat="1" applyFont="1" applyFill="1" applyBorder="1" applyProtection="1"/>
    <xf numFmtId="0" fontId="17" fillId="0" borderId="5" xfId="4" applyFont="1" applyFill="1" applyBorder="1" applyProtection="1"/>
    <xf numFmtId="168" fontId="16" fillId="0" borderId="0" xfId="8" applyNumberFormat="1" applyFont="1" applyFill="1" applyBorder="1" applyProtection="1"/>
    <xf numFmtId="169" fontId="16" fillId="0" borderId="5" xfId="5" applyNumberFormat="1" applyFont="1" applyFill="1" applyBorder="1" applyProtection="1"/>
    <xf numFmtId="168" fontId="16" fillId="0" borderId="10" xfId="7" applyNumberFormat="1" applyFont="1" applyFill="1" applyBorder="1" applyProtection="1"/>
    <xf numFmtId="0" fontId="18" fillId="0" borderId="5" xfId="6" applyFont="1" applyFill="1" applyBorder="1" applyAlignment="1" applyProtection="1"/>
    <xf numFmtId="166" fontId="0" fillId="0" borderId="1" xfId="0" applyNumberFormat="1" applyBorder="1" applyAlignment="1" applyProtection="1">
      <alignment horizontal="center"/>
    </xf>
    <xf numFmtId="0" fontId="18" fillId="0" borderId="0" xfId="6" applyFont="1" applyFill="1" applyBorder="1" applyAlignment="1" applyProtection="1"/>
    <xf numFmtId="0" fontId="18" fillId="0" borderId="5" xfId="6" applyFont="1" applyFill="1" applyBorder="1" applyAlignment="1" applyProtection="1">
      <alignment horizontal="center"/>
    </xf>
    <xf numFmtId="0" fontId="18" fillId="0" borderId="10" xfId="6" applyFont="1" applyFill="1" applyBorder="1" applyAlignment="1" applyProtection="1"/>
    <xf numFmtId="0" fontId="13" fillId="0" borderId="4" xfId="0" applyFont="1" applyBorder="1" applyProtection="1"/>
    <xf numFmtId="0" fontId="15" fillId="0" borderId="4" xfId="3" applyFont="1" applyBorder="1" applyAlignment="1" applyProtection="1">
      <alignment horizontal="left" vertical="center" wrapText="1"/>
    </xf>
    <xf numFmtId="169" fontId="16" fillId="0" borderId="4" xfId="5" applyNumberFormat="1" applyFont="1" applyFill="1" applyBorder="1" applyProtection="1"/>
    <xf numFmtId="0" fontId="17" fillId="0" borderId="4" xfId="4" applyFont="1" applyFill="1" applyBorder="1" applyProtection="1"/>
    <xf numFmtId="168" fontId="16" fillId="0" borderId="4" xfId="7" applyNumberFormat="1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top"/>
    </xf>
    <xf numFmtId="166" fontId="2" fillId="0" borderId="0" xfId="0" applyNumberFormat="1" applyFont="1" applyAlignment="1" applyProtection="1">
      <alignment horizontal="center"/>
    </xf>
    <xf numFmtId="0" fontId="13" fillId="0" borderId="0" xfId="0" applyFont="1" applyBorder="1" applyProtection="1"/>
    <xf numFmtId="0" fontId="14" fillId="0" borderId="0" xfId="0" applyFont="1" applyAlignment="1" applyProtection="1">
      <alignment horizontal="center"/>
    </xf>
    <xf numFmtId="166" fontId="2" fillId="0" borderId="5" xfId="0" applyNumberFormat="1" applyFont="1" applyFill="1" applyBorder="1" applyAlignment="1" applyProtection="1">
      <alignment horizontal="center"/>
    </xf>
    <xf numFmtId="166" fontId="2" fillId="0" borderId="5" xfId="0" applyNumberFormat="1" applyFont="1" applyBorder="1" applyAlignment="1" applyProtection="1">
      <alignment horizontal="center"/>
    </xf>
    <xf numFmtId="166" fontId="2" fillId="0" borderId="10" xfId="0" applyNumberFormat="1" applyFont="1" applyBorder="1" applyAlignment="1" applyProtection="1">
      <alignment horizontal="center"/>
    </xf>
    <xf numFmtId="166" fontId="2" fillId="3" borderId="1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0" fillId="0" borderId="0" xfId="0" applyFill="1" applyBorder="1" applyProtection="1"/>
    <xf numFmtId="167" fontId="0" fillId="0" borderId="5" xfId="1" applyNumberFormat="1" applyFont="1" applyFill="1" applyBorder="1" applyAlignment="1" applyProtection="1"/>
    <xf numFmtId="0" fontId="0" fillId="0" borderId="5" xfId="0" applyFill="1" applyBorder="1" applyProtection="1"/>
    <xf numFmtId="0" fontId="0" fillId="0" borderId="5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167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0" fillId="0" borderId="0" xfId="0" quotePrefix="1" applyProtection="1"/>
    <xf numFmtId="0" fontId="0" fillId="2" borderId="1" xfId="0" applyFill="1" applyBorder="1" applyAlignment="1" applyProtection="1">
      <alignment horizontal="center"/>
      <protection locked="0"/>
    </xf>
    <xf numFmtId="164" fontId="0" fillId="2" borderId="0" xfId="0" applyNumberFormat="1" applyFill="1" applyBorder="1" applyAlignment="1" applyProtection="1">
      <alignment horizontal="center"/>
      <protection locked="0"/>
    </xf>
    <xf numFmtId="167" fontId="0" fillId="2" borderId="1" xfId="1" applyNumberFormat="1" applyFon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7" fontId="0" fillId="2" borderId="1" xfId="1" applyNumberFormat="1" applyFont="1" applyFill="1" applyBorder="1" applyAlignment="1" applyProtection="1"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/>
    </xf>
    <xf numFmtId="0" fontId="20" fillId="10" borderId="9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20" fillId="10" borderId="13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/>
    </xf>
    <xf numFmtId="3" fontId="22" fillId="11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0" fillId="10" borderId="15" xfId="0" applyFont="1" applyFill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/>
    </xf>
    <xf numFmtId="3" fontId="21" fillId="0" borderId="21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3" fontId="21" fillId="0" borderId="22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3" fontId="22" fillId="11" borderId="9" xfId="0" applyNumberFormat="1" applyFont="1" applyFill="1" applyBorder="1" applyAlignment="1">
      <alignment horizontal="center" vertical="center"/>
    </xf>
    <xf numFmtId="9" fontId="24" fillId="0" borderId="17" xfId="2" applyFont="1" applyBorder="1" applyAlignment="1">
      <alignment horizontal="center" vertical="center"/>
    </xf>
    <xf numFmtId="9" fontId="24" fillId="0" borderId="23" xfId="2" applyFont="1" applyBorder="1" applyAlignment="1">
      <alignment horizontal="center" vertical="center"/>
    </xf>
    <xf numFmtId="9" fontId="24" fillId="0" borderId="24" xfId="2" applyFont="1" applyBorder="1" applyAlignment="1">
      <alignment horizontal="center" vertical="center"/>
    </xf>
    <xf numFmtId="9" fontId="24" fillId="0" borderId="25" xfId="2" applyFont="1" applyBorder="1" applyAlignment="1">
      <alignment horizontal="center" vertical="center"/>
    </xf>
    <xf numFmtId="9" fontId="24" fillId="0" borderId="10" xfId="2" applyFont="1" applyBorder="1" applyAlignment="1">
      <alignment horizontal="center" vertical="center"/>
    </xf>
    <xf numFmtId="9" fontId="25" fillId="11" borderId="10" xfId="2" applyFont="1" applyFill="1" applyBorder="1" applyAlignment="1">
      <alignment horizontal="center" vertical="center"/>
    </xf>
    <xf numFmtId="0" fontId="23" fillId="10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167" fontId="19" fillId="12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6" fillId="0" borderId="0" xfId="0" applyFont="1"/>
    <xf numFmtId="0" fontId="32" fillId="0" borderId="0" xfId="0" applyFont="1"/>
    <xf numFmtId="0" fontId="33" fillId="0" borderId="0" xfId="0" applyFont="1"/>
    <xf numFmtId="0" fontId="34" fillId="0" borderId="0" xfId="9" applyFont="1"/>
    <xf numFmtId="0" fontId="35" fillId="0" borderId="0" xfId="0" applyFont="1"/>
    <xf numFmtId="2" fontId="0" fillId="0" borderId="1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7" fillId="0" borderId="0" xfId="0" applyFont="1" applyFill="1" applyBorder="1" applyAlignment="1">
      <alignment vertical="center"/>
    </xf>
    <xf numFmtId="0" fontId="36" fillId="0" borderId="0" xfId="0" applyFont="1"/>
    <xf numFmtId="167" fontId="2" fillId="0" borderId="3" xfId="1" applyNumberFormat="1" applyFont="1" applyFill="1" applyBorder="1" applyAlignment="1" applyProtection="1">
      <alignment horizontal="right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37" fillId="0" borderId="0" xfId="9" applyFont="1" applyAlignment="1">
      <alignment horizontal="left"/>
    </xf>
    <xf numFmtId="0" fontId="31" fillId="0" borderId="0" xfId="9" applyFont="1" applyAlignment="1">
      <alignment horizontal="left"/>
    </xf>
  </cellXfs>
  <cellStyles count="10">
    <cellStyle name="20 % - Accent3" xfId="4" builtinId="38"/>
    <cellStyle name="40 % - Accent3" xfId="5" builtinId="39"/>
    <cellStyle name="40 % - Accent4" xfId="8" builtinId="43"/>
    <cellStyle name="60 % - Accent3" xfId="6" builtinId="40"/>
    <cellStyle name="Accent4" xfId="7" builtinId="41"/>
    <cellStyle name="Lien hypertexte" xfId="9" builtinId="8"/>
    <cellStyle name="Milliers" xfId="1" builtinId="3"/>
    <cellStyle name="Normal" xfId="0" builtinId="0"/>
    <cellStyle name="Pourcentage" xfId="2" builtinId="5"/>
    <cellStyle name="Titre 3" xfId="3" builtin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69273</xdr:rowOff>
    </xdr:from>
    <xdr:to>
      <xdr:col>3</xdr:col>
      <xdr:colOff>343766</xdr:colOff>
      <xdr:row>5</xdr:row>
      <xdr:rowOff>31804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3B3FF2-2AC2-4E73-B49E-20654FEA0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9273"/>
          <a:ext cx="2606387" cy="772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bilan-carbone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2"/>
  <sheetViews>
    <sheetView showGridLines="0" tabSelected="1" zoomScale="110" zoomScaleNormal="110" workbookViewId="0">
      <selection activeCell="E6" sqref="E6"/>
    </sheetView>
  </sheetViews>
  <sheetFormatPr baseColWidth="10" defaultColWidth="11.5703125" defaultRowHeight="12.75" x14ac:dyDescent="0.2"/>
  <cols>
    <col min="1" max="1" width="13.42578125" style="3" customWidth="1"/>
    <col min="2" max="2" width="11.5703125" style="3"/>
    <col min="3" max="3" width="18" style="3" customWidth="1"/>
    <col min="4" max="4" width="13.140625" style="4" customWidth="1"/>
    <col min="5" max="7" width="11.5703125" style="4"/>
    <col min="8" max="9" width="11.5703125" style="5"/>
    <col min="10" max="16384" width="11.5703125" style="3"/>
  </cols>
  <sheetData>
    <row r="1" spans="1:9" ht="23.25" x14ac:dyDescent="0.35">
      <c r="A1" s="2" t="s">
        <v>88</v>
      </c>
      <c r="B1" s="2"/>
    </row>
    <row r="2" spans="1:9" ht="19.5" x14ac:dyDescent="0.3">
      <c r="B2" s="6"/>
    </row>
    <row r="3" spans="1:9" ht="15" x14ac:dyDescent="0.2">
      <c r="A3" s="7" t="s">
        <v>86</v>
      </c>
      <c r="B3" s="7"/>
    </row>
    <row r="4" spans="1:9" x14ac:dyDescent="0.2">
      <c r="B4" s="8"/>
    </row>
    <row r="5" spans="1:9" x14ac:dyDescent="0.2">
      <c r="B5" s="8"/>
    </row>
    <row r="6" spans="1:9" x14ac:dyDescent="0.2">
      <c r="B6" s="9" t="s">
        <v>31</v>
      </c>
      <c r="C6" s="10"/>
      <c r="D6" s="11"/>
      <c r="E6" s="126">
        <v>2</v>
      </c>
    </row>
    <row r="7" spans="1:9" x14ac:dyDescent="0.2">
      <c r="B7" s="8"/>
    </row>
    <row r="8" spans="1:9" ht="50.25" customHeight="1" x14ac:dyDescent="0.2">
      <c r="B8" s="12" t="s">
        <v>32</v>
      </c>
      <c r="C8" s="12" t="s">
        <v>5</v>
      </c>
      <c r="D8" s="13" t="s">
        <v>14</v>
      </c>
      <c r="E8" s="13" t="s">
        <v>0</v>
      </c>
      <c r="F8" s="13" t="s">
        <v>9</v>
      </c>
      <c r="G8" s="13" t="s">
        <v>121</v>
      </c>
      <c r="H8" s="14" t="s">
        <v>10</v>
      </c>
      <c r="I8" s="14" t="s">
        <v>33</v>
      </c>
    </row>
    <row r="9" spans="1:9" ht="32.25" customHeight="1" x14ac:dyDescent="0.2">
      <c r="B9" s="15" t="s">
        <v>40</v>
      </c>
      <c r="C9" s="16"/>
      <c r="D9" s="17"/>
      <c r="E9" s="17"/>
      <c r="F9" s="17"/>
      <c r="G9" s="18" t="s">
        <v>38</v>
      </c>
      <c r="H9" s="19"/>
      <c r="I9" s="19"/>
    </row>
    <row r="10" spans="1:9" x14ac:dyDescent="0.2">
      <c r="B10" s="92">
        <v>55</v>
      </c>
      <c r="C10" s="20" t="s">
        <v>30</v>
      </c>
      <c r="D10" s="21"/>
      <c r="E10" s="21"/>
      <c r="F10" s="22"/>
      <c r="G10" s="137">
        <v>17.5</v>
      </c>
      <c r="H10" s="24">
        <f>B10*G10</f>
        <v>962.5</v>
      </c>
      <c r="I10" s="24">
        <f>H10/$E$6</f>
        <v>481.25</v>
      </c>
    </row>
    <row r="11" spans="1:9" x14ac:dyDescent="0.2">
      <c r="B11" s="15" t="s">
        <v>36</v>
      </c>
      <c r="C11" s="25"/>
      <c r="D11" s="26"/>
      <c r="E11" s="27"/>
      <c r="F11" s="28"/>
      <c r="G11" s="138"/>
      <c r="H11" s="30"/>
      <c r="I11" s="30"/>
    </row>
    <row r="12" spans="1:9" x14ac:dyDescent="0.2">
      <c r="B12" s="92">
        <v>0</v>
      </c>
      <c r="C12" s="20" t="s">
        <v>30</v>
      </c>
      <c r="D12" s="21"/>
      <c r="E12" s="21"/>
      <c r="F12" s="22"/>
      <c r="G12" s="137">
        <v>17.5</v>
      </c>
      <c r="H12" s="24">
        <f>B12*G12</f>
        <v>0</v>
      </c>
      <c r="I12" s="24">
        <f>H12/$E$6</f>
        <v>0</v>
      </c>
    </row>
    <row r="13" spans="1:9" ht="33" customHeight="1" x14ac:dyDescent="0.3">
      <c r="B13" s="31" t="s">
        <v>15</v>
      </c>
      <c r="C13" s="25"/>
      <c r="D13" s="26"/>
      <c r="E13" s="27"/>
      <c r="F13" s="26"/>
      <c r="G13" s="26"/>
      <c r="H13" s="32"/>
      <c r="I13" s="32"/>
    </row>
    <row r="14" spans="1:9" ht="16.5" customHeight="1" x14ac:dyDescent="0.2">
      <c r="B14" s="33" t="s">
        <v>6</v>
      </c>
      <c r="C14" s="25"/>
      <c r="D14" s="26"/>
      <c r="E14" s="34"/>
      <c r="F14" s="26"/>
      <c r="G14" s="139" t="s">
        <v>122</v>
      </c>
      <c r="H14" s="32"/>
      <c r="I14" s="32"/>
    </row>
    <row r="15" spans="1:9" x14ac:dyDescent="0.2">
      <c r="B15" s="92"/>
      <c r="C15" s="35" t="s">
        <v>7</v>
      </c>
      <c r="D15" s="36">
        <v>10</v>
      </c>
      <c r="E15" s="36" t="s">
        <v>0</v>
      </c>
      <c r="F15" s="37">
        <f>B15*D15</f>
        <v>0</v>
      </c>
      <c r="G15" s="23">
        <v>0.22700000000000001</v>
      </c>
      <c r="H15" s="24">
        <f>G15*F15</f>
        <v>0</v>
      </c>
      <c r="I15" s="24">
        <f>H15/$E$6</f>
        <v>0</v>
      </c>
    </row>
    <row r="16" spans="1:9" x14ac:dyDescent="0.2">
      <c r="A16" s="38" t="s">
        <v>25</v>
      </c>
      <c r="B16" s="92"/>
      <c r="C16" s="35" t="s">
        <v>0</v>
      </c>
      <c r="D16" s="36">
        <v>1</v>
      </c>
      <c r="E16" s="36" t="s">
        <v>0</v>
      </c>
      <c r="F16" s="37">
        <f>B16*D16</f>
        <v>0</v>
      </c>
      <c r="G16" s="23">
        <v>0.22700000000000001</v>
      </c>
      <c r="H16" s="24">
        <f>G16*F16</f>
        <v>0</v>
      </c>
      <c r="I16" s="24">
        <f>H16/$E$6</f>
        <v>0</v>
      </c>
    </row>
    <row r="17" spans="1:9" x14ac:dyDescent="0.2">
      <c r="A17" s="39"/>
      <c r="B17" s="40" t="s">
        <v>26</v>
      </c>
      <c r="C17" s="25"/>
      <c r="D17" s="26"/>
      <c r="E17" s="21"/>
      <c r="F17" s="26"/>
      <c r="G17" s="29"/>
      <c r="H17" s="32"/>
      <c r="I17" s="32"/>
    </row>
    <row r="18" spans="1:9" x14ac:dyDescent="0.2">
      <c r="A18" s="39"/>
      <c r="B18" s="92">
        <v>300</v>
      </c>
      <c r="C18" s="35" t="s">
        <v>1</v>
      </c>
      <c r="D18" s="36">
        <v>4.5</v>
      </c>
      <c r="E18" s="36" t="s">
        <v>0</v>
      </c>
      <c r="F18" s="37">
        <f>B18*D18</f>
        <v>1350</v>
      </c>
      <c r="G18" s="23">
        <v>0.03</v>
      </c>
      <c r="H18" s="24">
        <f>G18*F18</f>
        <v>40.5</v>
      </c>
      <c r="I18" s="24">
        <f>H18/$E$6</f>
        <v>20.25</v>
      </c>
    </row>
    <row r="19" spans="1:9" x14ac:dyDescent="0.2">
      <c r="A19" s="39"/>
      <c r="B19" s="40" t="s">
        <v>11</v>
      </c>
      <c r="C19" s="25"/>
      <c r="D19" s="26"/>
      <c r="E19" s="21"/>
      <c r="F19" s="26"/>
      <c r="G19" s="29"/>
      <c r="H19" s="32"/>
      <c r="I19" s="32"/>
    </row>
    <row r="20" spans="1:9" x14ac:dyDescent="0.2">
      <c r="A20" s="39"/>
      <c r="B20" s="92">
        <v>1200</v>
      </c>
      <c r="C20" s="35" t="s">
        <v>2</v>
      </c>
      <c r="D20" s="36">
        <v>11.9</v>
      </c>
      <c r="E20" s="36" t="s">
        <v>0</v>
      </c>
      <c r="F20" s="37">
        <f>B20*D20</f>
        <v>14280</v>
      </c>
      <c r="G20" s="23">
        <v>0.32400000000000001</v>
      </c>
      <c r="H20" s="24">
        <f>G20*F20</f>
        <v>4626.72</v>
      </c>
      <c r="I20" s="24">
        <f>H20/$E$6</f>
        <v>2313.36</v>
      </c>
    </row>
    <row r="21" spans="1:9" x14ac:dyDescent="0.2">
      <c r="A21" s="38" t="s">
        <v>25</v>
      </c>
      <c r="B21" s="92"/>
      <c r="C21" s="35" t="s">
        <v>1</v>
      </c>
      <c r="D21" s="36">
        <v>12</v>
      </c>
      <c r="E21" s="36" t="s">
        <v>0</v>
      </c>
      <c r="F21" s="37">
        <f>B21*D21</f>
        <v>0</v>
      </c>
      <c r="G21" s="23">
        <v>0.32400000000000001</v>
      </c>
      <c r="H21" s="24">
        <f>G21*F21</f>
        <v>0</v>
      </c>
      <c r="I21" s="24">
        <f>H21/$E$6</f>
        <v>0</v>
      </c>
    </row>
    <row r="22" spans="1:9" x14ac:dyDescent="0.2">
      <c r="A22" s="39"/>
      <c r="B22" s="40" t="s">
        <v>12</v>
      </c>
      <c r="C22" s="25"/>
      <c r="D22" s="26"/>
      <c r="E22" s="21"/>
      <c r="F22" s="26"/>
      <c r="G22" s="29"/>
      <c r="H22" s="32"/>
      <c r="I22" s="32"/>
    </row>
    <row r="23" spans="1:9" x14ac:dyDescent="0.2">
      <c r="B23" s="92"/>
      <c r="C23" s="35" t="s">
        <v>0</v>
      </c>
      <c r="D23" s="36">
        <v>1</v>
      </c>
      <c r="E23" s="36" t="s">
        <v>0</v>
      </c>
      <c r="F23" s="37">
        <f>B23*D23</f>
        <v>0</v>
      </c>
      <c r="G23" s="23">
        <v>0.01</v>
      </c>
      <c r="H23" s="24">
        <f>G23*F23</f>
        <v>0</v>
      </c>
      <c r="I23" s="24">
        <f>H23/$E$6</f>
        <v>0</v>
      </c>
    </row>
    <row r="24" spans="1:9" x14ac:dyDescent="0.2">
      <c r="B24" s="40" t="s">
        <v>13</v>
      </c>
      <c r="C24" s="25"/>
      <c r="D24" s="26"/>
      <c r="E24" s="21"/>
      <c r="F24" s="26"/>
      <c r="G24" s="29"/>
      <c r="H24" s="32"/>
      <c r="I24" s="32"/>
    </row>
    <row r="25" spans="1:9" x14ac:dyDescent="0.2">
      <c r="B25" s="92"/>
      <c r="C25" s="35" t="s">
        <v>0</v>
      </c>
      <c r="D25" s="36">
        <v>1</v>
      </c>
      <c r="E25" s="36" t="s">
        <v>0</v>
      </c>
      <c r="F25" s="37">
        <f>B25*D25</f>
        <v>0</v>
      </c>
      <c r="G25" s="23">
        <v>4.9000000000000002E-2</v>
      </c>
      <c r="H25" s="24">
        <f>G25*F25</f>
        <v>0</v>
      </c>
      <c r="I25" s="24">
        <f>H25/$E$6</f>
        <v>0</v>
      </c>
    </row>
    <row r="26" spans="1:9" x14ac:dyDescent="0.2">
      <c r="B26" s="40" t="s">
        <v>28</v>
      </c>
      <c r="C26" s="25"/>
      <c r="D26" s="26"/>
      <c r="E26" s="21"/>
      <c r="F26" s="26"/>
      <c r="G26" s="29"/>
      <c r="H26" s="32"/>
      <c r="I26" s="32"/>
    </row>
    <row r="27" spans="1:9" x14ac:dyDescent="0.2">
      <c r="B27" s="92">
        <v>20</v>
      </c>
      <c r="C27" s="35" t="s">
        <v>1</v>
      </c>
      <c r="D27" s="36">
        <v>12.7</v>
      </c>
      <c r="E27" s="36" t="s">
        <v>0</v>
      </c>
      <c r="F27" s="37">
        <f>B27*D27</f>
        <v>254</v>
      </c>
      <c r="G27" s="23">
        <v>0.27200000000000002</v>
      </c>
      <c r="H27" s="24">
        <f>G27*F27</f>
        <v>69.088000000000008</v>
      </c>
      <c r="I27" s="24">
        <f>H27/$E$6</f>
        <v>34.544000000000004</v>
      </c>
    </row>
    <row r="28" spans="1:9" ht="33" customHeight="1" x14ac:dyDescent="0.3">
      <c r="B28" s="31" t="s">
        <v>4</v>
      </c>
      <c r="C28" s="25"/>
      <c r="D28" s="27"/>
      <c r="E28" s="26"/>
      <c r="F28" s="26"/>
      <c r="G28" s="26"/>
      <c r="H28" s="32"/>
      <c r="I28" s="32"/>
    </row>
    <row r="29" spans="1:9" x14ac:dyDescent="0.2">
      <c r="B29" s="41" t="s">
        <v>39</v>
      </c>
      <c r="C29" s="25"/>
      <c r="D29" s="26"/>
      <c r="E29" s="26"/>
      <c r="F29" s="26"/>
      <c r="G29" s="26"/>
      <c r="H29" s="32"/>
      <c r="I29" s="32"/>
    </row>
    <row r="30" spans="1:9" x14ac:dyDescent="0.2">
      <c r="B30" s="25"/>
      <c r="C30" s="25"/>
      <c r="D30" s="42" t="s">
        <v>22</v>
      </c>
      <c r="E30" s="26"/>
      <c r="F30" s="26"/>
      <c r="G30" s="26"/>
      <c r="H30" s="32"/>
      <c r="I30" s="30"/>
    </row>
    <row r="31" spans="1:9" x14ac:dyDescent="0.2">
      <c r="B31" s="25"/>
      <c r="C31" s="43" t="s">
        <v>16</v>
      </c>
      <c r="D31" s="93">
        <v>3.0000000000000001E-3</v>
      </c>
      <c r="E31" s="26" t="s">
        <v>0</v>
      </c>
      <c r="F31" s="28">
        <f t="shared" ref="F31:F40" si="0">D31*$B$44</f>
        <v>18</v>
      </c>
      <c r="G31" s="29">
        <v>1.0580000000000001</v>
      </c>
      <c r="H31" s="44">
        <f t="shared" ref="H31:H40" si="1">G31*F31</f>
        <v>19.044</v>
      </c>
      <c r="I31" s="30"/>
    </row>
    <row r="32" spans="1:9" x14ac:dyDescent="0.2">
      <c r="B32" s="25"/>
      <c r="C32" s="43" t="s">
        <v>17</v>
      </c>
      <c r="D32" s="93">
        <v>3.0000000000000001E-3</v>
      </c>
      <c r="E32" s="26" t="s">
        <v>0</v>
      </c>
      <c r="F32" s="28">
        <f t="shared" si="0"/>
        <v>18</v>
      </c>
      <c r="G32" s="29">
        <v>0.75</v>
      </c>
      <c r="H32" s="44">
        <f t="shared" si="1"/>
        <v>13.5</v>
      </c>
      <c r="I32" s="30"/>
    </row>
    <row r="33" spans="2:9" x14ac:dyDescent="0.2">
      <c r="B33" s="25"/>
      <c r="C33" s="43" t="s">
        <v>6</v>
      </c>
      <c r="D33" s="93">
        <v>6.9000000000000006E-2</v>
      </c>
      <c r="E33" s="26" t="s">
        <v>0</v>
      </c>
      <c r="F33" s="28">
        <f t="shared" si="0"/>
        <v>414.00000000000006</v>
      </c>
      <c r="G33" s="29">
        <v>0.443</v>
      </c>
      <c r="H33" s="44">
        <f t="shared" si="1"/>
        <v>183.40200000000002</v>
      </c>
      <c r="I33" s="30"/>
    </row>
    <row r="34" spans="2:9" x14ac:dyDescent="0.2">
      <c r="B34" s="25"/>
      <c r="C34" s="43" t="s">
        <v>18</v>
      </c>
      <c r="D34" s="93">
        <v>0.67100000000000004</v>
      </c>
      <c r="E34" s="26" t="s">
        <v>0</v>
      </c>
      <c r="F34" s="28">
        <f t="shared" si="0"/>
        <v>4026.0000000000005</v>
      </c>
      <c r="G34" s="29">
        <v>4.4999999999999998E-2</v>
      </c>
      <c r="H34" s="44">
        <f t="shared" si="1"/>
        <v>181.17000000000002</v>
      </c>
      <c r="I34" s="30"/>
    </row>
    <row r="35" spans="2:9" x14ac:dyDescent="0.2">
      <c r="B35" s="25"/>
      <c r="C35" s="43" t="s">
        <v>19</v>
      </c>
      <c r="D35" s="93">
        <v>0.13</v>
      </c>
      <c r="E35" s="26" t="s">
        <v>0</v>
      </c>
      <c r="F35" s="28">
        <f t="shared" si="0"/>
        <v>780</v>
      </c>
      <c r="G35" s="29">
        <v>0.01</v>
      </c>
      <c r="H35" s="44">
        <f t="shared" si="1"/>
        <v>7.8</v>
      </c>
      <c r="I35" s="30"/>
    </row>
    <row r="36" spans="2:9" x14ac:dyDescent="0.2">
      <c r="B36" s="25"/>
      <c r="C36" s="43" t="s">
        <v>12</v>
      </c>
      <c r="D36" s="93">
        <v>2.5000000000000001E-2</v>
      </c>
      <c r="E36" s="26" t="s">
        <v>0</v>
      </c>
      <c r="F36" s="28">
        <f t="shared" si="0"/>
        <v>150</v>
      </c>
      <c r="G36" s="29">
        <v>0.05</v>
      </c>
      <c r="H36" s="44">
        <f t="shared" si="1"/>
        <v>7.5</v>
      </c>
      <c r="I36" s="30"/>
    </row>
    <row r="37" spans="2:9" x14ac:dyDescent="0.2">
      <c r="B37" s="25"/>
      <c r="C37" s="43" t="s">
        <v>20</v>
      </c>
      <c r="D37" s="93">
        <v>7.9000000000000001E-2</v>
      </c>
      <c r="E37" s="26" t="s">
        <v>0</v>
      </c>
      <c r="F37" s="28">
        <f t="shared" si="0"/>
        <v>474</v>
      </c>
      <c r="G37" s="29">
        <v>0.01</v>
      </c>
      <c r="H37" s="44">
        <f t="shared" si="1"/>
        <v>4.74</v>
      </c>
      <c r="I37" s="30"/>
    </row>
    <row r="38" spans="2:9" x14ac:dyDescent="0.2">
      <c r="B38" s="25"/>
      <c r="C38" s="43" t="s">
        <v>21</v>
      </c>
      <c r="D38" s="93">
        <v>0</v>
      </c>
      <c r="E38" s="26" t="s">
        <v>0</v>
      </c>
      <c r="F38" s="28">
        <f t="shared" si="0"/>
        <v>0</v>
      </c>
      <c r="G38" s="29">
        <v>3.7999999999999999E-2</v>
      </c>
      <c r="H38" s="44">
        <f t="shared" si="1"/>
        <v>0</v>
      </c>
      <c r="I38" s="30"/>
    </row>
    <row r="39" spans="2:9" x14ac:dyDescent="0.2">
      <c r="B39" s="25"/>
      <c r="C39" s="43" t="s">
        <v>8</v>
      </c>
      <c r="D39" s="93">
        <v>0</v>
      </c>
      <c r="E39" s="26" t="s">
        <v>0</v>
      </c>
      <c r="F39" s="28">
        <f t="shared" si="0"/>
        <v>0</v>
      </c>
      <c r="G39" s="29">
        <v>3.2000000000000001E-2</v>
      </c>
      <c r="H39" s="44">
        <f t="shared" si="1"/>
        <v>0</v>
      </c>
      <c r="I39" s="30"/>
    </row>
    <row r="40" spans="2:9" x14ac:dyDescent="0.2">
      <c r="B40" s="25"/>
      <c r="C40" s="43" t="s">
        <v>24</v>
      </c>
      <c r="D40" s="93">
        <v>0.02</v>
      </c>
      <c r="E40" s="26" t="s">
        <v>0</v>
      </c>
      <c r="F40" s="28">
        <f t="shared" si="0"/>
        <v>120</v>
      </c>
      <c r="G40" s="29">
        <v>3.2000000000000001E-2</v>
      </c>
      <c r="H40" s="44">
        <f t="shared" si="1"/>
        <v>3.84</v>
      </c>
      <c r="I40" s="30"/>
    </row>
    <row r="41" spans="2:9" ht="15" x14ac:dyDescent="0.2">
      <c r="B41" s="25"/>
      <c r="C41" s="41" t="s">
        <v>23</v>
      </c>
      <c r="D41" s="45">
        <f>SUM(D31:D40)</f>
        <v>1</v>
      </c>
      <c r="E41" s="46"/>
      <c r="F41" s="26"/>
      <c r="G41" s="26"/>
      <c r="H41" s="32"/>
      <c r="I41" s="30"/>
    </row>
    <row r="42" spans="2:9" x14ac:dyDescent="0.2">
      <c r="B42" s="25"/>
      <c r="C42" s="25"/>
      <c r="D42" s="47"/>
      <c r="E42" s="48"/>
      <c r="F42" s="49" t="s">
        <v>37</v>
      </c>
      <c r="G42" s="50">
        <f>($D31*G31)+($D32*G32)+($D33*G33)+($D34*G34)+($D35*G35)+($D36*G36)+($D37*G37)+($D38*G38)+($D39*G39)+($D40*G40)</f>
        <v>7.0165999999999992E-2</v>
      </c>
      <c r="H42" s="51"/>
      <c r="I42" s="51"/>
    </row>
    <row r="43" spans="2:9" x14ac:dyDescent="0.2">
      <c r="B43" s="33" t="s">
        <v>64</v>
      </c>
      <c r="C43" s="25"/>
      <c r="D43" s="34"/>
      <c r="E43" s="26"/>
      <c r="F43" s="26"/>
      <c r="G43" s="26"/>
      <c r="H43" s="32"/>
      <c r="I43" s="32"/>
    </row>
    <row r="44" spans="2:9" x14ac:dyDescent="0.2">
      <c r="B44" s="92">
        <v>6000</v>
      </c>
      <c r="C44" s="20" t="s">
        <v>0</v>
      </c>
      <c r="D44" s="21"/>
      <c r="E44" s="21"/>
      <c r="F44" s="52"/>
      <c r="G44" s="23">
        <f>G42</f>
        <v>7.0165999999999992E-2</v>
      </c>
      <c r="H44" s="24">
        <f>G44*B44</f>
        <v>420.99599999999998</v>
      </c>
      <c r="I44" s="24">
        <f>H44/$E$6</f>
        <v>210.49799999999999</v>
      </c>
    </row>
    <row r="45" spans="2:9" ht="34.5" customHeight="1" x14ac:dyDescent="0.3">
      <c r="B45" s="53" t="s">
        <v>89</v>
      </c>
      <c r="C45" s="25"/>
      <c r="D45" s="26"/>
      <c r="E45" s="27"/>
      <c r="F45" s="26"/>
      <c r="G45" s="54" t="s">
        <v>73</v>
      </c>
      <c r="H45" s="32"/>
      <c r="I45" s="32"/>
    </row>
    <row r="46" spans="2:9" ht="15" x14ac:dyDescent="0.25">
      <c r="B46" s="92">
        <v>1</v>
      </c>
      <c r="C46" s="35" t="s">
        <v>41</v>
      </c>
      <c r="D46" s="55"/>
      <c r="E46" s="21"/>
      <c r="F46" s="52"/>
      <c r="G46" s="56">
        <v>7000</v>
      </c>
      <c r="H46" s="24">
        <f>IF(ISERROR(B46*G46/B47),0,B46*G46/B47)</f>
        <v>875</v>
      </c>
      <c r="I46" s="57"/>
    </row>
    <row r="47" spans="2:9" ht="15" x14ac:dyDescent="0.25">
      <c r="B47" s="92">
        <v>8</v>
      </c>
      <c r="C47" s="35" t="s">
        <v>43</v>
      </c>
      <c r="D47" s="21"/>
      <c r="E47" s="58"/>
      <c r="F47" s="59"/>
      <c r="G47" s="59"/>
      <c r="H47" s="62"/>
      <c r="I47" s="60"/>
    </row>
    <row r="48" spans="2:9" ht="15" x14ac:dyDescent="0.25">
      <c r="B48" s="94">
        <v>20000</v>
      </c>
      <c r="C48" s="20" t="s">
        <v>52</v>
      </c>
      <c r="D48" s="21"/>
      <c r="E48" s="61"/>
      <c r="F48" s="59"/>
      <c r="G48" s="54" t="s">
        <v>75</v>
      </c>
      <c r="H48" s="62"/>
      <c r="I48" s="60"/>
    </row>
    <row r="49" spans="1:9" ht="14.25" x14ac:dyDescent="0.2">
      <c r="B49" s="95">
        <v>5</v>
      </c>
      <c r="C49" s="35" t="s">
        <v>47</v>
      </c>
      <c r="D49" s="21"/>
      <c r="E49" s="63"/>
      <c r="F49" s="63"/>
      <c r="G49" s="64">
        <v>2.9</v>
      </c>
      <c r="H49" s="24">
        <f>B49*B48/100*G49</f>
        <v>2900</v>
      </c>
      <c r="I49" s="65"/>
    </row>
    <row r="50" spans="1:9" ht="14.25" x14ac:dyDescent="0.2">
      <c r="B50" s="92">
        <v>2</v>
      </c>
      <c r="C50" s="35" t="s">
        <v>46</v>
      </c>
      <c r="D50" s="21"/>
      <c r="E50" s="63"/>
      <c r="F50" s="63"/>
      <c r="G50" s="66"/>
      <c r="H50" s="67"/>
      <c r="I50" s="24">
        <f>IF(ISERROR((H49+H46)/B50),0,(H49+H46)/B50)</f>
        <v>1887.5</v>
      </c>
    </row>
    <row r="51" spans="1:9" ht="32.25" customHeight="1" x14ac:dyDescent="0.3">
      <c r="B51" s="53" t="s">
        <v>91</v>
      </c>
      <c r="C51" s="68"/>
      <c r="D51" s="69"/>
      <c r="E51" s="70"/>
      <c r="F51" s="71"/>
      <c r="G51" s="54" t="s">
        <v>42</v>
      </c>
      <c r="H51" s="72"/>
      <c r="I51" s="60"/>
    </row>
    <row r="52" spans="1:9" ht="15" x14ac:dyDescent="0.25">
      <c r="B52" s="92"/>
      <c r="C52" s="35" t="s">
        <v>41</v>
      </c>
      <c r="D52" s="55"/>
      <c r="E52" s="21"/>
      <c r="F52" s="52"/>
      <c r="G52" s="56">
        <v>12000</v>
      </c>
      <c r="H52" s="24">
        <f>IF(ISERROR(B52*G52/B53),0,B52*G52/B53)</f>
        <v>0</v>
      </c>
      <c r="I52" s="57"/>
    </row>
    <row r="53" spans="1:9" ht="15" x14ac:dyDescent="0.25">
      <c r="B53" s="92"/>
      <c r="C53" s="35" t="s">
        <v>43</v>
      </c>
      <c r="D53" s="21"/>
      <c r="E53" s="58"/>
      <c r="F53" s="59"/>
      <c r="G53" s="54" t="s">
        <v>45</v>
      </c>
      <c r="H53" s="62"/>
      <c r="I53" s="60"/>
    </row>
    <row r="54" spans="1:9" ht="15" x14ac:dyDescent="0.25">
      <c r="B54" s="94"/>
      <c r="C54" s="20" t="s">
        <v>52</v>
      </c>
      <c r="D54" s="21"/>
      <c r="E54" s="61"/>
      <c r="F54" s="59"/>
      <c r="G54" s="23">
        <v>0.02</v>
      </c>
      <c r="H54" s="24">
        <f>B54*G54</f>
        <v>0</v>
      </c>
      <c r="I54" s="60"/>
    </row>
    <row r="55" spans="1:9" ht="14.25" x14ac:dyDescent="0.2">
      <c r="B55" s="92"/>
      <c r="C55" s="35" t="s">
        <v>46</v>
      </c>
      <c r="D55" s="21"/>
      <c r="E55" s="63"/>
      <c r="F55" s="63"/>
      <c r="G55" s="66"/>
      <c r="H55" s="67"/>
      <c r="I55" s="24">
        <f>IF(ISERROR((H54+H52)/B55),0,(H54+H52)/B55)</f>
        <v>0</v>
      </c>
    </row>
    <row r="56" spans="1:9" ht="30.75" customHeight="1" x14ac:dyDescent="0.3">
      <c r="B56" s="53" t="s">
        <v>48</v>
      </c>
      <c r="C56" s="68"/>
      <c r="D56" s="69"/>
      <c r="E56" s="70"/>
      <c r="F56" s="71"/>
      <c r="G56" s="54" t="s">
        <v>73</v>
      </c>
      <c r="H56" s="72"/>
      <c r="I56" s="60"/>
    </row>
    <row r="57" spans="1:9" ht="15" x14ac:dyDescent="0.25">
      <c r="B57" s="92"/>
      <c r="C57" s="35" t="s">
        <v>41</v>
      </c>
      <c r="D57" s="55"/>
      <c r="E57" s="21"/>
      <c r="F57" s="52"/>
      <c r="G57" s="56">
        <v>3600</v>
      </c>
      <c r="H57" s="24">
        <f>IF(ISERROR(B57*G57/B58),0,B57*G57/B58)</f>
        <v>0</v>
      </c>
      <c r="I57" s="57"/>
    </row>
    <row r="58" spans="1:9" ht="15" x14ac:dyDescent="0.25">
      <c r="B58" s="92"/>
      <c r="C58" s="35" t="s">
        <v>43</v>
      </c>
      <c r="D58" s="21"/>
      <c r="E58" s="58"/>
      <c r="F58" s="59"/>
      <c r="G58" s="54" t="s">
        <v>74</v>
      </c>
      <c r="H58" s="62"/>
      <c r="I58" s="60"/>
    </row>
    <row r="59" spans="1:9" ht="15" x14ac:dyDescent="0.25">
      <c r="B59" s="94"/>
      <c r="C59" s="20" t="s">
        <v>44</v>
      </c>
      <c r="D59" s="21"/>
      <c r="E59" s="61"/>
      <c r="F59" s="59"/>
      <c r="G59" s="23">
        <v>0.20399999999999999</v>
      </c>
      <c r="H59" s="24">
        <f>B59*G59</f>
        <v>0</v>
      </c>
      <c r="I59" s="60"/>
    </row>
    <row r="60" spans="1:9" ht="14.25" x14ac:dyDescent="0.2">
      <c r="B60" s="92"/>
      <c r="C60" s="35" t="s">
        <v>46</v>
      </c>
      <c r="D60" s="21"/>
      <c r="E60" s="63"/>
      <c r="F60" s="63"/>
      <c r="G60" s="66"/>
      <c r="H60" s="67"/>
      <c r="I60" s="24">
        <f>IF(ISERROR((H59+H57)/B60),0,(H59+H57)/B60)</f>
        <v>0</v>
      </c>
    </row>
    <row r="61" spans="1:9" ht="29.25" customHeight="1" x14ac:dyDescent="0.3">
      <c r="B61" s="53" t="s">
        <v>93</v>
      </c>
      <c r="C61" s="25"/>
      <c r="D61" s="21"/>
      <c r="E61" s="26"/>
      <c r="F61" s="26"/>
      <c r="G61" s="26"/>
      <c r="H61" s="32"/>
      <c r="I61" s="32"/>
    </row>
    <row r="62" spans="1:9" x14ac:dyDescent="0.2">
      <c r="B62" s="92">
        <v>3500</v>
      </c>
      <c r="C62" s="35" t="s">
        <v>3</v>
      </c>
      <c r="D62" s="36">
        <v>0.625</v>
      </c>
      <c r="E62" s="36" t="s">
        <v>0</v>
      </c>
      <c r="F62" s="37">
        <f>B62*D62</f>
        <v>2187.5</v>
      </c>
      <c r="G62" s="37">
        <f>3*0.24</f>
        <v>0.72</v>
      </c>
      <c r="H62" s="24">
        <f>G62*F62</f>
        <v>1575</v>
      </c>
      <c r="I62" s="24">
        <f>H62</f>
        <v>1575</v>
      </c>
    </row>
    <row r="63" spans="1:9" x14ac:dyDescent="0.2">
      <c r="A63" s="38" t="s">
        <v>25</v>
      </c>
      <c r="B63" s="92"/>
      <c r="C63" s="20" t="s">
        <v>49</v>
      </c>
      <c r="D63" s="21"/>
      <c r="E63" s="21"/>
      <c r="F63" s="22"/>
      <c r="G63" s="37">
        <v>300</v>
      </c>
      <c r="H63" s="24">
        <f>G63*B63</f>
        <v>0</v>
      </c>
      <c r="I63" s="24">
        <f>H63</f>
        <v>0</v>
      </c>
    </row>
    <row r="64" spans="1:9" ht="33" customHeight="1" x14ac:dyDescent="0.3">
      <c r="B64" s="53" t="s">
        <v>94</v>
      </c>
      <c r="C64" s="25"/>
      <c r="D64" s="21"/>
      <c r="E64" s="26"/>
      <c r="F64" s="26"/>
      <c r="G64" s="73" t="s">
        <v>70</v>
      </c>
      <c r="H64" s="32"/>
      <c r="I64" s="32"/>
    </row>
    <row r="65" spans="1:9" x14ac:dyDescent="0.2">
      <c r="B65" s="92"/>
      <c r="C65" s="35" t="s">
        <v>3</v>
      </c>
      <c r="D65" s="36">
        <v>0.28400000000000003</v>
      </c>
      <c r="E65" s="36" t="s">
        <v>0</v>
      </c>
      <c r="F65" s="37">
        <f>B65*D65</f>
        <v>0</v>
      </c>
      <c r="G65" s="36">
        <v>0.25</v>
      </c>
      <c r="H65" s="24">
        <f>G65*F65</f>
        <v>0</v>
      </c>
      <c r="I65" s="24">
        <f>H65</f>
        <v>0</v>
      </c>
    </row>
    <row r="66" spans="1:9" x14ac:dyDescent="0.2">
      <c r="A66" s="38" t="s">
        <v>25</v>
      </c>
      <c r="B66" s="92">
        <v>50</v>
      </c>
      <c r="C66" s="20" t="s">
        <v>51</v>
      </c>
      <c r="D66" s="21"/>
      <c r="E66" s="21"/>
      <c r="F66" s="22"/>
      <c r="G66" s="37">
        <v>1.99</v>
      </c>
      <c r="H66" s="24">
        <f>G66*B66</f>
        <v>99.5</v>
      </c>
      <c r="I66" s="24">
        <f>H66</f>
        <v>99.5</v>
      </c>
    </row>
    <row r="67" spans="1:9" ht="39.75" customHeight="1" x14ac:dyDescent="0.3">
      <c r="A67" s="38"/>
      <c r="B67" s="53" t="s">
        <v>95</v>
      </c>
      <c r="C67" s="25"/>
      <c r="D67" s="21"/>
      <c r="E67" s="26"/>
      <c r="F67" s="26"/>
      <c r="G67" s="73" t="s">
        <v>70</v>
      </c>
      <c r="H67" s="32"/>
      <c r="I67" s="32"/>
    </row>
    <row r="68" spans="1:9" x14ac:dyDescent="0.2">
      <c r="A68" s="38"/>
      <c r="B68" s="92">
        <v>2000</v>
      </c>
      <c r="C68" s="20" t="s">
        <v>3</v>
      </c>
      <c r="D68" s="21"/>
      <c r="E68" s="21"/>
      <c r="F68" s="22"/>
      <c r="G68" s="37">
        <v>5.5999999999999999E-3</v>
      </c>
      <c r="H68" s="24">
        <f>G68*B68</f>
        <v>11.2</v>
      </c>
      <c r="I68" s="24">
        <f>H68</f>
        <v>11.2</v>
      </c>
    </row>
    <row r="69" spans="1:9" ht="37.5" customHeight="1" x14ac:dyDescent="0.3">
      <c r="B69" s="53" t="s">
        <v>96</v>
      </c>
      <c r="C69" s="25"/>
      <c r="D69" s="21"/>
      <c r="E69" s="26"/>
      <c r="F69" s="26"/>
      <c r="G69" s="73"/>
      <c r="H69" s="32"/>
      <c r="I69" s="32"/>
    </row>
    <row r="70" spans="1:9" x14ac:dyDescent="0.2">
      <c r="B70" s="92">
        <f>1.3*5*280</f>
        <v>1820</v>
      </c>
      <c r="C70" s="20" t="s">
        <v>53</v>
      </c>
      <c r="D70" s="21"/>
      <c r="E70" s="21"/>
      <c r="F70" s="22"/>
      <c r="G70" s="37">
        <v>0.17</v>
      </c>
      <c r="H70" s="24">
        <f>G70*B70</f>
        <v>309.40000000000003</v>
      </c>
      <c r="I70" s="24">
        <f>H70</f>
        <v>309.40000000000003</v>
      </c>
    </row>
    <row r="71" spans="1:9" x14ac:dyDescent="0.2">
      <c r="G71" s="73" t="s">
        <v>50</v>
      </c>
      <c r="H71" s="74"/>
      <c r="I71" s="74"/>
    </row>
    <row r="72" spans="1:9" ht="24" customHeight="1" x14ac:dyDescent="0.3">
      <c r="B72" s="75" t="s">
        <v>29</v>
      </c>
      <c r="G72" s="73"/>
      <c r="H72" s="74"/>
      <c r="I72" s="74"/>
    </row>
    <row r="73" spans="1:9" x14ac:dyDescent="0.2">
      <c r="B73" s="33" t="s">
        <v>115</v>
      </c>
      <c r="G73" s="76" t="s">
        <v>71</v>
      </c>
      <c r="H73" s="74"/>
      <c r="I73" s="74"/>
    </row>
    <row r="74" spans="1:9" x14ac:dyDescent="0.2">
      <c r="B74" s="92">
        <v>5</v>
      </c>
      <c r="C74" s="20" t="s">
        <v>116</v>
      </c>
      <c r="D74" s="21"/>
      <c r="E74" s="21"/>
      <c r="F74" s="52"/>
      <c r="G74" s="36">
        <v>0.51</v>
      </c>
      <c r="H74" s="24">
        <f>B74*G74*52</f>
        <v>132.6</v>
      </c>
      <c r="I74" s="24">
        <f>H74</f>
        <v>132.6</v>
      </c>
    </row>
    <row r="75" spans="1:9" x14ac:dyDescent="0.2">
      <c r="B75" s="92">
        <v>7</v>
      </c>
      <c r="C75" s="20" t="s">
        <v>117</v>
      </c>
      <c r="D75" s="21"/>
      <c r="E75" s="21"/>
      <c r="F75" s="52"/>
      <c r="G75" s="36">
        <v>6.29</v>
      </c>
      <c r="H75" s="24">
        <f t="shared" ref="H75:H76" si="2">B75*G75*52</f>
        <v>2289.56</v>
      </c>
      <c r="I75" s="24">
        <f t="shared" ref="I75:I76" si="3">H75</f>
        <v>2289.56</v>
      </c>
    </row>
    <row r="76" spans="1:9" x14ac:dyDescent="0.2">
      <c r="B76" s="92">
        <v>9</v>
      </c>
      <c r="C76" s="20" t="s">
        <v>118</v>
      </c>
      <c r="D76" s="21"/>
      <c r="E76" s="21"/>
      <c r="F76" s="52"/>
      <c r="G76" s="36">
        <v>1.35</v>
      </c>
      <c r="H76" s="24">
        <f t="shared" si="2"/>
        <v>631.80000000000007</v>
      </c>
      <c r="I76" s="24">
        <f t="shared" si="3"/>
        <v>631.80000000000007</v>
      </c>
    </row>
    <row r="77" spans="1:9" x14ac:dyDescent="0.2">
      <c r="B77" s="33" t="s">
        <v>54</v>
      </c>
      <c r="G77" s="76" t="s">
        <v>72</v>
      </c>
      <c r="H77" s="77"/>
      <c r="I77" s="77"/>
    </row>
    <row r="78" spans="1:9" x14ac:dyDescent="0.2">
      <c r="B78" s="92">
        <v>2</v>
      </c>
      <c r="C78" s="20" t="s">
        <v>55</v>
      </c>
      <c r="D78" s="21"/>
      <c r="E78" s="21"/>
      <c r="F78" s="52"/>
      <c r="G78" s="36">
        <v>2</v>
      </c>
      <c r="H78" s="24">
        <f t="shared" ref="H78:H79" si="4">B78*G78*52</f>
        <v>208</v>
      </c>
      <c r="I78" s="24">
        <f t="shared" ref="I78:I79" si="5">H78</f>
        <v>208</v>
      </c>
    </row>
    <row r="79" spans="1:9" x14ac:dyDescent="0.2">
      <c r="B79" s="92">
        <v>8</v>
      </c>
      <c r="C79" s="20" t="s">
        <v>119</v>
      </c>
      <c r="D79" s="21"/>
      <c r="E79" s="21"/>
      <c r="F79" s="52"/>
      <c r="G79" s="36">
        <v>1.0900000000000001</v>
      </c>
      <c r="H79" s="24">
        <f t="shared" si="4"/>
        <v>453.44000000000005</v>
      </c>
      <c r="I79" s="24">
        <f t="shared" si="5"/>
        <v>453.44000000000005</v>
      </c>
    </row>
    <row r="80" spans="1:9" x14ac:dyDescent="0.2">
      <c r="B80" s="33" t="s">
        <v>113</v>
      </c>
      <c r="C80" s="25"/>
      <c r="D80" s="26"/>
      <c r="E80" s="26"/>
      <c r="F80" s="26"/>
      <c r="G80" s="76" t="s">
        <v>114</v>
      </c>
      <c r="H80" s="30"/>
      <c r="I80" s="30"/>
    </row>
    <row r="81" spans="2:9" x14ac:dyDescent="0.2">
      <c r="B81" s="92">
        <v>20</v>
      </c>
      <c r="C81" s="20" t="s">
        <v>120</v>
      </c>
      <c r="D81" s="21"/>
      <c r="E81" s="21"/>
      <c r="F81" s="52"/>
      <c r="G81" s="36">
        <v>2.8</v>
      </c>
      <c r="H81" s="24">
        <f>B81*G81</f>
        <v>56</v>
      </c>
      <c r="I81" s="80">
        <f>H81/$E$6</f>
        <v>28</v>
      </c>
    </row>
    <row r="82" spans="2:9" ht="27" customHeight="1" x14ac:dyDescent="0.3">
      <c r="B82" s="75" t="s">
        <v>57</v>
      </c>
      <c r="G82" s="76" t="s">
        <v>127</v>
      </c>
      <c r="H82" s="74"/>
      <c r="I82" s="74"/>
    </row>
    <row r="83" spans="2:9" x14ac:dyDescent="0.2">
      <c r="B83" s="92">
        <v>5</v>
      </c>
      <c r="C83" s="20" t="s">
        <v>58</v>
      </c>
      <c r="D83" s="21"/>
      <c r="E83" s="21"/>
      <c r="F83" s="21"/>
      <c r="G83" s="36">
        <v>150</v>
      </c>
      <c r="H83" s="24">
        <f>IF(ISERROR(G83*B83/B84),0,G83*B83/B84)</f>
        <v>187.5</v>
      </c>
      <c r="I83" s="24">
        <f>H83/E6</f>
        <v>93.75</v>
      </c>
    </row>
    <row r="84" spans="2:9" x14ac:dyDescent="0.2">
      <c r="B84" s="92">
        <v>4</v>
      </c>
      <c r="C84" s="20" t="s">
        <v>59</v>
      </c>
      <c r="D84" s="21"/>
      <c r="E84" s="21"/>
      <c r="F84" s="21"/>
      <c r="G84" s="21"/>
      <c r="H84" s="78"/>
      <c r="I84" s="79"/>
    </row>
    <row r="85" spans="2:9" x14ac:dyDescent="0.2">
      <c r="B85" s="92">
        <v>2</v>
      </c>
      <c r="C85" s="20" t="s">
        <v>84</v>
      </c>
      <c r="D85" s="21"/>
      <c r="E85" s="21"/>
      <c r="F85" s="21"/>
      <c r="G85" s="36">
        <v>0.01</v>
      </c>
      <c r="H85" s="80">
        <f>G85*B85*365</f>
        <v>7.3</v>
      </c>
      <c r="I85" s="80">
        <f>H85</f>
        <v>7.3</v>
      </c>
    </row>
    <row r="86" spans="2:9" x14ac:dyDescent="0.2">
      <c r="B86" s="92">
        <v>0.3</v>
      </c>
      <c r="C86" s="20" t="s">
        <v>83</v>
      </c>
      <c r="D86" s="21"/>
      <c r="E86" s="21"/>
      <c r="F86" s="21"/>
      <c r="G86" s="36">
        <v>0.1</v>
      </c>
      <c r="H86" s="80">
        <f>G86*B86*365</f>
        <v>10.95</v>
      </c>
      <c r="I86" s="80">
        <f>H86</f>
        <v>10.95</v>
      </c>
    </row>
    <row r="87" spans="2:9" ht="30.75" customHeight="1" x14ac:dyDescent="0.3">
      <c r="B87" s="75" t="s">
        <v>103</v>
      </c>
      <c r="G87" s="81" t="s">
        <v>70</v>
      </c>
      <c r="H87" s="74"/>
      <c r="I87" s="74"/>
    </row>
    <row r="88" spans="2:9" x14ac:dyDescent="0.2">
      <c r="B88" s="92">
        <v>1000</v>
      </c>
      <c r="C88" s="20" t="s">
        <v>60</v>
      </c>
      <c r="D88" s="21"/>
      <c r="E88" s="21"/>
      <c r="F88" s="21"/>
      <c r="G88" s="36">
        <v>0.3</v>
      </c>
      <c r="H88" s="80">
        <f>G88*B88</f>
        <v>300</v>
      </c>
      <c r="I88" s="80">
        <f>H88</f>
        <v>300</v>
      </c>
    </row>
    <row r="89" spans="2:9" x14ac:dyDescent="0.2">
      <c r="B89" s="92">
        <v>500</v>
      </c>
      <c r="C89" s="20" t="s">
        <v>62</v>
      </c>
      <c r="D89" s="21"/>
      <c r="E89" s="21"/>
      <c r="F89" s="21"/>
      <c r="G89" s="36">
        <v>7.0000000000000007E-2</v>
      </c>
      <c r="H89" s="80">
        <f>G89*B89</f>
        <v>35</v>
      </c>
      <c r="I89" s="80">
        <f>H89</f>
        <v>35</v>
      </c>
    </row>
    <row r="90" spans="2:9" ht="33" customHeight="1" x14ac:dyDescent="0.3">
      <c r="B90" s="75" t="s">
        <v>102</v>
      </c>
      <c r="G90" s="81" t="s">
        <v>69</v>
      </c>
      <c r="H90" s="74"/>
      <c r="I90" s="74"/>
    </row>
    <row r="91" spans="2:9" x14ac:dyDescent="0.2">
      <c r="B91" s="92">
        <v>500</v>
      </c>
      <c r="C91" s="20" t="s">
        <v>63</v>
      </c>
      <c r="D91" s="21"/>
      <c r="E91" s="21"/>
      <c r="F91" s="21"/>
      <c r="G91" s="36">
        <v>1</v>
      </c>
      <c r="H91" s="80">
        <f>G91*B91</f>
        <v>500</v>
      </c>
      <c r="I91" s="80">
        <f>H91/$E$6</f>
        <v>250</v>
      </c>
    </row>
    <row r="92" spans="2:9" x14ac:dyDescent="0.2">
      <c r="B92" s="92">
        <v>1500</v>
      </c>
      <c r="C92" s="20" t="s">
        <v>130</v>
      </c>
      <c r="D92" s="21"/>
      <c r="E92" s="21"/>
      <c r="F92" s="21"/>
      <c r="G92" s="36">
        <v>5.5E-2</v>
      </c>
      <c r="H92" s="80">
        <f>G92*B92</f>
        <v>82.5</v>
      </c>
      <c r="I92" s="80">
        <f>H92/$E$6</f>
        <v>41.25</v>
      </c>
    </row>
    <row r="93" spans="2:9" x14ac:dyDescent="0.2">
      <c r="G93" s="76" t="s">
        <v>69</v>
      </c>
    </row>
    <row r="94" spans="2:9" ht="19.5" x14ac:dyDescent="0.3">
      <c r="B94" s="75" t="s">
        <v>61</v>
      </c>
      <c r="G94" s="76" t="s">
        <v>76</v>
      </c>
    </row>
    <row r="95" spans="2:9" x14ac:dyDescent="0.2">
      <c r="B95" s="92">
        <v>0</v>
      </c>
      <c r="C95" s="20" t="s">
        <v>65</v>
      </c>
      <c r="D95" s="21"/>
      <c r="E95" s="21"/>
      <c r="F95" s="52"/>
      <c r="G95" s="82">
        <v>1.9</v>
      </c>
      <c r="H95" s="80">
        <f>G95*B95</f>
        <v>0</v>
      </c>
      <c r="I95" s="80">
        <f>H95</f>
        <v>0</v>
      </c>
    </row>
    <row r="96" spans="2:9" x14ac:dyDescent="0.2">
      <c r="B96" s="92">
        <v>11</v>
      </c>
      <c r="C96" s="20" t="s">
        <v>66</v>
      </c>
      <c r="D96" s="21"/>
      <c r="E96" s="21"/>
      <c r="F96" s="52"/>
      <c r="G96" s="82">
        <v>4</v>
      </c>
      <c r="H96" s="80">
        <f>G96*B96</f>
        <v>44</v>
      </c>
      <c r="I96" s="80">
        <f>H96</f>
        <v>44</v>
      </c>
    </row>
    <row r="97" spans="1:9" x14ac:dyDescent="0.2">
      <c r="B97" s="92">
        <v>5</v>
      </c>
      <c r="C97" s="20" t="s">
        <v>68</v>
      </c>
      <c r="D97" s="21"/>
      <c r="E97" s="21"/>
      <c r="F97" s="52"/>
      <c r="G97" s="82">
        <v>3.5</v>
      </c>
      <c r="H97" s="80">
        <f>G97*B97</f>
        <v>17.5</v>
      </c>
      <c r="I97" s="80">
        <f>H97</f>
        <v>17.5</v>
      </c>
    </row>
    <row r="98" spans="1:9" x14ac:dyDescent="0.2">
      <c r="B98" s="92">
        <v>6</v>
      </c>
      <c r="C98" s="20" t="s">
        <v>67</v>
      </c>
      <c r="D98" s="21"/>
      <c r="E98" s="21"/>
      <c r="F98" s="52"/>
      <c r="G98" s="82">
        <v>9</v>
      </c>
      <c r="H98" s="80">
        <f>G98*B98</f>
        <v>54</v>
      </c>
      <c r="I98" s="80">
        <f>H98</f>
        <v>54</v>
      </c>
    </row>
    <row r="99" spans="1:9" x14ac:dyDescent="0.2">
      <c r="B99" s="92"/>
      <c r="C99" s="20" t="s">
        <v>77</v>
      </c>
      <c r="D99" s="21"/>
      <c r="E99" s="21"/>
      <c r="F99" s="52"/>
      <c r="G99" s="82">
        <v>357</v>
      </c>
      <c r="H99" s="80">
        <f>G99*B99</f>
        <v>0</v>
      </c>
      <c r="I99" s="80">
        <f>H99</f>
        <v>0</v>
      </c>
    </row>
    <row r="100" spans="1:9" x14ac:dyDescent="0.2">
      <c r="G100" s="73"/>
      <c r="H100" s="74"/>
      <c r="I100" s="74"/>
    </row>
    <row r="101" spans="1:9" ht="19.5" x14ac:dyDescent="0.3">
      <c r="B101" s="75" t="s">
        <v>35</v>
      </c>
      <c r="G101" s="73"/>
      <c r="H101" s="74"/>
      <c r="I101" s="74"/>
    </row>
    <row r="102" spans="1:9" x14ac:dyDescent="0.2">
      <c r="B102" s="83" t="s">
        <v>81</v>
      </c>
      <c r="G102" s="76" t="s">
        <v>78</v>
      </c>
      <c r="H102" s="74"/>
      <c r="I102" s="74"/>
    </row>
    <row r="103" spans="1:9" x14ac:dyDescent="0.2">
      <c r="B103" s="96">
        <v>22000</v>
      </c>
      <c r="C103" s="35" t="s">
        <v>79</v>
      </c>
      <c r="D103" s="21"/>
      <c r="E103" s="21"/>
      <c r="F103" s="52"/>
      <c r="G103" s="36">
        <v>11.3</v>
      </c>
      <c r="H103" s="80">
        <f>B103/1000*G103</f>
        <v>248.60000000000002</v>
      </c>
      <c r="I103" s="80">
        <f>H103</f>
        <v>248.60000000000002</v>
      </c>
    </row>
    <row r="104" spans="1:9" x14ac:dyDescent="0.2">
      <c r="B104" s="96">
        <v>5000</v>
      </c>
      <c r="C104" s="35" t="s">
        <v>80</v>
      </c>
      <c r="D104" s="21"/>
      <c r="E104" s="21"/>
      <c r="F104" s="52"/>
      <c r="G104" s="36">
        <v>3.3999999999999995</v>
      </c>
      <c r="H104" s="80">
        <f>B104/1000*G104</f>
        <v>16.999999999999996</v>
      </c>
      <c r="I104" s="80">
        <f>H104</f>
        <v>16.999999999999996</v>
      </c>
    </row>
    <row r="105" spans="1:9" s="84" customFormat="1" ht="5.25" customHeight="1" x14ac:dyDescent="0.2">
      <c r="B105" s="85"/>
      <c r="C105" s="86"/>
      <c r="D105" s="87"/>
      <c r="E105" s="87"/>
      <c r="F105" s="87"/>
      <c r="G105" s="87"/>
      <c r="H105" s="77"/>
      <c r="I105" s="77"/>
    </row>
    <row r="106" spans="1:9" x14ac:dyDescent="0.2">
      <c r="B106" s="97">
        <v>0</v>
      </c>
      <c r="C106" s="20" t="s">
        <v>85</v>
      </c>
      <c r="D106" s="21"/>
      <c r="E106" s="21"/>
      <c r="F106" s="52"/>
      <c r="G106" s="36">
        <v>122</v>
      </c>
      <c r="H106" s="80">
        <f>B106*G106</f>
        <v>0</v>
      </c>
      <c r="I106" s="80">
        <f>H106</f>
        <v>0</v>
      </c>
    </row>
    <row r="107" spans="1:9" ht="24" customHeight="1" x14ac:dyDescent="0.2">
      <c r="G107" s="81" t="s">
        <v>82</v>
      </c>
      <c r="H107" s="74"/>
      <c r="I107" s="74"/>
    </row>
    <row r="108" spans="1:9" s="10" customFormat="1" ht="17.25" customHeight="1" x14ac:dyDescent="0.2">
      <c r="D108" s="11"/>
      <c r="E108" s="88"/>
      <c r="F108" s="89"/>
      <c r="G108" s="128"/>
      <c r="H108" s="142" t="s">
        <v>129</v>
      </c>
      <c r="I108" s="127">
        <f>SUM(I10:I27,I44:I106)</f>
        <v>11805.252</v>
      </c>
    </row>
    <row r="109" spans="1:9" x14ac:dyDescent="0.2">
      <c r="F109" s="90"/>
      <c r="G109" s="26"/>
    </row>
    <row r="110" spans="1:9" x14ac:dyDescent="0.2">
      <c r="F110" s="90"/>
      <c r="G110" s="26"/>
    </row>
    <row r="112" spans="1:9" x14ac:dyDescent="0.2">
      <c r="A112" s="91"/>
    </row>
  </sheetData>
  <sheetProtection algorithmName="SHA-512" hashValue="SffWGNCwZKQGxqv0ujaIzwtbe/dtyubHDauVLZZquT+9E+WPUQofcZc5sehwvga9daGWYfC7/Mo052e5nRUC0g==" saltValue="1OKpr7vp2aO/BaSmnQqNUw==" spinCount="100000" sheet="1" objects="1" scenarios="1"/>
  <pageMargins left="0.59055118110236227" right="0.59055118110236227" top="0.62992125984251968" bottom="0.62992125984251968" header="0.78740157480314965" footer="0.78740157480314965"/>
  <pageSetup paperSize="9" scale="80" fitToHeight="2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showGridLines="0" zoomScale="110" zoomScaleNormal="110" workbookViewId="0">
      <selection activeCell="B4" sqref="B4"/>
    </sheetView>
  </sheetViews>
  <sheetFormatPr baseColWidth="10" defaultColWidth="11.5703125" defaultRowHeight="12.75" x14ac:dyDescent="0.2"/>
  <cols>
    <col min="1" max="1" width="5.85546875" customWidth="1"/>
    <col min="2" max="2" width="28.5703125" customWidth="1"/>
    <col min="3" max="3" width="25.5703125" customWidth="1"/>
    <col min="4" max="4" width="6" customWidth="1"/>
    <col min="5" max="5" width="25.5703125" customWidth="1"/>
    <col min="6" max="6" width="25.85546875" customWidth="1"/>
  </cols>
  <sheetData>
    <row r="1" spans="1:6" ht="23.25" x14ac:dyDescent="0.35">
      <c r="A1" s="1" t="s">
        <v>87</v>
      </c>
    </row>
    <row r="4" spans="1:6" ht="28.5" customHeight="1" x14ac:dyDescent="0.2">
      <c r="B4" s="107" t="s">
        <v>27</v>
      </c>
    </row>
    <row r="5" spans="1:6" ht="30.75" customHeight="1" x14ac:dyDescent="0.2">
      <c r="B5" s="99" t="s">
        <v>99</v>
      </c>
      <c r="C5" s="112" t="s">
        <v>100</v>
      </c>
      <c r="D5" s="125" t="s">
        <v>106</v>
      </c>
      <c r="E5" s="101" t="s">
        <v>105</v>
      </c>
      <c r="F5" s="102" t="s">
        <v>101</v>
      </c>
    </row>
    <row r="6" spans="1:6" ht="16.5" customHeight="1" x14ac:dyDescent="0.2">
      <c r="B6" s="108" t="s">
        <v>34</v>
      </c>
      <c r="C6" s="113">
        <f>SUM('Bilan carbone Excel'!I10:I12)</f>
        <v>481.25</v>
      </c>
      <c r="D6" s="119">
        <f>C6/$C$22</f>
        <v>4.0765754089789864E-2</v>
      </c>
      <c r="E6" s="143">
        <f>SUM(C6:C8)</f>
        <v>3059.902</v>
      </c>
      <c r="F6" s="146">
        <v>2580</v>
      </c>
    </row>
    <row r="7" spans="1:6" ht="16.5" customHeight="1" x14ac:dyDescent="0.2">
      <c r="B7" s="110" t="s">
        <v>90</v>
      </c>
      <c r="C7" s="114">
        <f>SUM('Bilan carbone Excel'!I15:I27)</f>
        <v>2368.154</v>
      </c>
      <c r="D7" s="120">
        <f t="shared" ref="D7:D22" si="0">C7/$C$22</f>
        <v>0.20060173217818644</v>
      </c>
      <c r="E7" s="144"/>
      <c r="F7" s="147"/>
    </row>
    <row r="8" spans="1:6" ht="16.5" customHeight="1" x14ac:dyDescent="0.2">
      <c r="B8" s="109" t="s">
        <v>4</v>
      </c>
      <c r="C8" s="115">
        <f>SUM('Bilan carbone Excel'!I44)</f>
        <v>210.49799999999999</v>
      </c>
      <c r="D8" s="121">
        <f t="shared" si="0"/>
        <v>1.7830877307828751E-2</v>
      </c>
      <c r="E8" s="145"/>
      <c r="F8" s="148"/>
    </row>
    <row r="9" spans="1:6" ht="16.5" customHeight="1" x14ac:dyDescent="0.2">
      <c r="B9" s="108" t="s">
        <v>89</v>
      </c>
      <c r="C9" s="113">
        <f>'Bilan carbone Excel'!I50</f>
        <v>1887.5</v>
      </c>
      <c r="D9" s="119">
        <f t="shared" si="0"/>
        <v>0.15988646409242258</v>
      </c>
      <c r="E9" s="143">
        <f>SUM(C9:C15)</f>
        <v>3882.6</v>
      </c>
      <c r="F9" s="146">
        <v>3165</v>
      </c>
    </row>
    <row r="10" spans="1:6" ht="16.5" customHeight="1" x14ac:dyDescent="0.2">
      <c r="B10" s="111" t="s">
        <v>91</v>
      </c>
      <c r="C10" s="116">
        <f>'Bilan carbone Excel'!I55</f>
        <v>0</v>
      </c>
      <c r="D10" s="122">
        <f t="shared" si="0"/>
        <v>0</v>
      </c>
      <c r="E10" s="144"/>
      <c r="F10" s="147"/>
    </row>
    <row r="11" spans="1:6" ht="16.5" customHeight="1" x14ac:dyDescent="0.2">
      <c r="B11" s="110" t="s">
        <v>92</v>
      </c>
      <c r="C11" s="114">
        <f>'Bilan carbone Excel'!I60</f>
        <v>0</v>
      </c>
      <c r="D11" s="120">
        <f t="shared" si="0"/>
        <v>0</v>
      </c>
      <c r="E11" s="144"/>
      <c r="F11" s="147"/>
    </row>
    <row r="12" spans="1:6" ht="16.5" customHeight="1" x14ac:dyDescent="0.2">
      <c r="B12" s="110" t="s">
        <v>93</v>
      </c>
      <c r="C12" s="114">
        <f>SUM('Bilan carbone Excel'!I62:I63)</f>
        <v>1575</v>
      </c>
      <c r="D12" s="120">
        <f t="shared" si="0"/>
        <v>0.13341519520294864</v>
      </c>
      <c r="E12" s="144"/>
      <c r="F12" s="147"/>
    </row>
    <row r="13" spans="1:6" ht="16.5" customHeight="1" x14ac:dyDescent="0.2">
      <c r="B13" s="110" t="s">
        <v>94</v>
      </c>
      <c r="C13" s="114">
        <f>SUM('Bilan carbone Excel'!I65:I66)</f>
        <v>99.5</v>
      </c>
      <c r="D13" s="120">
        <f t="shared" si="0"/>
        <v>8.4284520144085016E-3</v>
      </c>
      <c r="E13" s="144"/>
      <c r="F13" s="147"/>
    </row>
    <row r="14" spans="1:6" ht="16.5" customHeight="1" x14ac:dyDescent="0.2">
      <c r="B14" s="110" t="s">
        <v>95</v>
      </c>
      <c r="C14" s="114">
        <f>'Bilan carbone Excel'!I68</f>
        <v>11.2</v>
      </c>
      <c r="D14" s="120">
        <f t="shared" si="0"/>
        <v>9.4873027699874594E-4</v>
      </c>
      <c r="E14" s="144"/>
      <c r="F14" s="147"/>
    </row>
    <row r="15" spans="1:6" ht="16.5" customHeight="1" x14ac:dyDescent="0.2">
      <c r="B15" s="109" t="s">
        <v>96</v>
      </c>
      <c r="C15" s="115">
        <f>'Bilan carbone Excel'!I70</f>
        <v>309.40000000000003</v>
      </c>
      <c r="D15" s="121">
        <f t="shared" si="0"/>
        <v>2.6208673902090359E-2</v>
      </c>
      <c r="E15" s="145"/>
      <c r="F15" s="148"/>
    </row>
    <row r="16" spans="1:6" ht="16.5" customHeight="1" x14ac:dyDescent="0.2">
      <c r="B16" s="98" t="s">
        <v>29</v>
      </c>
      <c r="C16" s="117">
        <f>SUM('Bilan carbone Excel'!I74:I81)</f>
        <v>3743.4</v>
      </c>
      <c r="D16" s="123">
        <f t="shared" si="0"/>
        <v>0.31709615347474157</v>
      </c>
      <c r="E16" s="103">
        <f>C16</f>
        <v>3743.4</v>
      </c>
      <c r="F16" s="105">
        <v>1790</v>
      </c>
    </row>
    <row r="17" spans="2:6" ht="16.5" customHeight="1" x14ac:dyDescent="0.2">
      <c r="B17" s="108" t="s">
        <v>57</v>
      </c>
      <c r="C17" s="113">
        <f>SUM('Bilan carbone Excel'!I83:I86)</f>
        <v>112</v>
      </c>
      <c r="D17" s="119">
        <f t="shared" si="0"/>
        <v>9.4873027699874588E-3</v>
      </c>
      <c r="E17" s="143">
        <f>SUM(C17:C19)</f>
        <v>738.25</v>
      </c>
      <c r="F17" s="146">
        <v>2158</v>
      </c>
    </row>
    <row r="18" spans="2:6" ht="16.5" customHeight="1" x14ac:dyDescent="0.2">
      <c r="B18" s="110" t="s">
        <v>56</v>
      </c>
      <c r="C18" s="114">
        <f>SUM('Bilan carbone Excel'!I88:I89)</f>
        <v>335</v>
      </c>
      <c r="D18" s="120">
        <f t="shared" si="0"/>
        <v>2.8377200249516062E-2</v>
      </c>
      <c r="E18" s="144"/>
      <c r="F18" s="147"/>
    </row>
    <row r="19" spans="2:6" ht="16.5" customHeight="1" x14ac:dyDescent="0.2">
      <c r="B19" s="109" t="s">
        <v>104</v>
      </c>
      <c r="C19" s="115">
        <f>SUM('Bilan carbone Excel'!I91:I92)</f>
        <v>291.25</v>
      </c>
      <c r="D19" s="121">
        <f t="shared" si="0"/>
        <v>2.4671222604989711E-2</v>
      </c>
      <c r="E19" s="145"/>
      <c r="F19" s="148"/>
    </row>
    <row r="20" spans="2:6" ht="16.5" customHeight="1" x14ac:dyDescent="0.2">
      <c r="B20" s="98" t="s">
        <v>97</v>
      </c>
      <c r="C20" s="117">
        <f>SUM('Bilan carbone Excel'!I95:I99)</f>
        <v>115.5</v>
      </c>
      <c r="D20" s="123">
        <f t="shared" si="0"/>
        <v>9.7837809815495679E-3</v>
      </c>
      <c r="E20" s="103">
        <f>C20</f>
        <v>115.5</v>
      </c>
      <c r="F20" s="105">
        <v>990</v>
      </c>
    </row>
    <row r="21" spans="2:6" ht="16.5" customHeight="1" x14ac:dyDescent="0.2">
      <c r="B21" s="98" t="s">
        <v>35</v>
      </c>
      <c r="C21" s="117">
        <f>SUM('Bilan carbone Excel'!I103:I106)</f>
        <v>265.60000000000002</v>
      </c>
      <c r="D21" s="123">
        <f t="shared" si="0"/>
        <v>2.2498460854541692E-2</v>
      </c>
      <c r="E21" s="103">
        <f>C21</f>
        <v>265.60000000000002</v>
      </c>
      <c r="F21" s="105">
        <v>500</v>
      </c>
    </row>
    <row r="22" spans="2:6" ht="16.5" customHeight="1" x14ac:dyDescent="0.2">
      <c r="B22" s="100" t="s">
        <v>98</v>
      </c>
      <c r="C22" s="118">
        <f>SUM(C6:C21)</f>
        <v>11805.252</v>
      </c>
      <c r="D22" s="124">
        <f t="shared" si="0"/>
        <v>1</v>
      </c>
      <c r="E22" s="104">
        <f>SUM(E6:E21)</f>
        <v>11805.252</v>
      </c>
      <c r="F22" s="106">
        <f>SUM(F6:F21)</f>
        <v>11183</v>
      </c>
    </row>
    <row r="25" spans="2:6" x14ac:dyDescent="0.2">
      <c r="B25" s="140" t="s">
        <v>124</v>
      </c>
    </row>
    <row r="26" spans="2:6" x14ac:dyDescent="0.2">
      <c r="B26" s="141" t="s">
        <v>123</v>
      </c>
    </row>
    <row r="27" spans="2:6" x14ac:dyDescent="0.2">
      <c r="B27" s="141" t="s">
        <v>125</v>
      </c>
    </row>
    <row r="28" spans="2:6" x14ac:dyDescent="0.2">
      <c r="B28" s="141" t="s">
        <v>126</v>
      </c>
    </row>
  </sheetData>
  <sheetProtection algorithmName="SHA-512" hashValue="3PQ1/TAuI9kw+OfbdZQPCwS6XgKmw1ak8CwkB16r/NhDqbT+13JFqPUYXsHDrWPd+Tz+mjwfr6FjI++Dy6H5EA==" saltValue="rkBBFaeZEJvIPuveQpR2aA==" spinCount="100000" sheet="1" objects="1" scenarios="1"/>
  <mergeCells count="6">
    <mergeCell ref="E9:E15"/>
    <mergeCell ref="F9:F15"/>
    <mergeCell ref="F17:F19"/>
    <mergeCell ref="E17:E19"/>
    <mergeCell ref="F6:F8"/>
    <mergeCell ref="E6:E8"/>
  </mergeCells>
  <conditionalFormatting sqref="D6:D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8740157480314965" right="0.78740157480314965" top="1.0236220472440944" bottom="1.0236220472440944" header="0.78740157480314965" footer="0.78740157480314965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I18"/>
  <sheetViews>
    <sheetView showGridLines="0" zoomScale="110" zoomScaleNormal="110" workbookViewId="0">
      <selection activeCell="A20" sqref="A20"/>
    </sheetView>
  </sheetViews>
  <sheetFormatPr baseColWidth="10" defaultRowHeight="12.75" x14ac:dyDescent="0.2"/>
  <cols>
    <col min="8" max="8" width="37" customWidth="1"/>
  </cols>
  <sheetData>
    <row r="9" spans="1:9" ht="21" x14ac:dyDescent="0.35">
      <c r="A9" s="129" t="s">
        <v>107</v>
      </c>
    </row>
    <row r="10" spans="1:9" ht="18.75" x14ac:dyDescent="0.3">
      <c r="A10" s="130"/>
    </row>
    <row r="11" spans="1:9" ht="18.75" x14ac:dyDescent="0.3">
      <c r="B11" s="131" t="s">
        <v>108</v>
      </c>
    </row>
    <row r="12" spans="1:9" ht="15.75" x14ac:dyDescent="0.25">
      <c r="B12" s="132"/>
      <c r="C12" s="149" t="s">
        <v>128</v>
      </c>
      <c r="D12" s="150"/>
      <c r="E12" s="150"/>
      <c r="F12" s="150"/>
      <c r="G12" s="150"/>
      <c r="H12" s="150"/>
      <c r="I12" s="133" t="s">
        <v>109</v>
      </c>
    </row>
    <row r="16" spans="1:9" x14ac:dyDescent="0.2">
      <c r="A16" s="134" t="s">
        <v>110</v>
      </c>
    </row>
    <row r="17" spans="1:1" x14ac:dyDescent="0.2">
      <c r="A17" s="135" t="s">
        <v>111</v>
      </c>
    </row>
    <row r="18" spans="1:1" x14ac:dyDescent="0.2">
      <c r="A18" s="136" t="s">
        <v>112</v>
      </c>
    </row>
  </sheetData>
  <sheetProtection algorithmName="SHA-512" hashValue="dkgcVSiHvNWoPkJsxmbJl/zTxHLPzUAnANxHllaE1ZI0pZl0g81FY/LEUU7QVdJoQq0n9A/ZgzBChGKeoPNdsQ==" saltValue="kkZVY/lRtx3/wJzQFbySAw==" spinCount="100000" sheet="1" objects="1" scenarios="1"/>
  <mergeCells count="1">
    <mergeCell ref="C12:H12"/>
  </mergeCells>
  <hyperlinks>
    <hyperlink ref="C12" r:id="rId1" xr:uid="{2EF06EB0-1078-4A95-8944-CE3514343EC7}"/>
    <hyperlink ref="A17" r:id="rId2" xr:uid="{90B66754-68E2-4FEF-98EB-4B5695DE75DA}"/>
  </hyperlink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Bilan carbone Excel</vt:lpstr>
      <vt:lpstr>Résultats</vt:lpstr>
      <vt:lpstr>Mot de passe</vt:lpstr>
      <vt:lpstr>'Bilan carbone Excel'!Zone_d_impression</vt:lpstr>
      <vt:lpstr>Résultats!Zone_d_impression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2022-08-19T15:52:31Z</cp:lastPrinted>
  <dcterms:created xsi:type="dcterms:W3CDTF">2022-08-18T16:34:37Z</dcterms:created>
  <dcterms:modified xsi:type="dcterms:W3CDTF">2022-08-20T11:24:30Z</dcterms:modified>
</cp:coreProperties>
</file>