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563BAAE-064F-44C0-9AE9-8C3E0D0FEED1}" xr6:coauthVersionLast="47" xr6:coauthVersionMax="47" xr10:uidLastSave="{00000000-0000-0000-0000-000000000000}"/>
  <workbookProtection workbookAlgorithmName="SHA-512" workbookHashValue="TIYmbmQmr+pIBB9Fjei6f/jIvpAUr/OrKWZOskp022eLnweLRJYsRoY9B6J8AYeg1VaIonWW2KLsHcgUcHLa9w==" workbookSaltValue="Hc+9jsSlz9g1DDzu0BonjA==" workbookSpinCount="100000" lockStructure="1"/>
  <bookViews>
    <workbookView xWindow="-111" yWindow="-111" windowWidth="26806" windowHeight="14456" tabRatio="610" xr2:uid="{00000000-000D-0000-FFFF-FFFF00000000}"/>
  </bookViews>
  <sheets>
    <sheet name="Calcul empreinte carbone" sheetId="1" r:id="rId1"/>
    <sheet name="Résultats" sheetId="2" r:id="rId2"/>
    <sheet name="Mot de passe" sheetId="3" r:id="rId3"/>
  </sheets>
  <definedNames>
    <definedName name="_xlnm.Print_Area" localSheetId="0">'Calcul empreinte carbone'!$A$1:$H$87</definedName>
    <definedName name="_xlnm.Print_Area" localSheetId="1">Résultats!$A$1:$E$24</definedName>
  </definedNames>
  <calcPr calcId="191029"/>
</workbook>
</file>

<file path=xl/calcChain.xml><?xml version="1.0" encoding="utf-8"?>
<calcChain xmlns="http://schemas.openxmlformats.org/spreadsheetml/2006/main">
  <c r="H86" i="1" l="1"/>
  <c r="C18" i="2"/>
  <c r="C17" i="2"/>
  <c r="E17" i="2" s="1"/>
  <c r="C15" i="2"/>
  <c r="E15" i="2" s="1"/>
  <c r="C12" i="2"/>
  <c r="C9" i="2"/>
  <c r="H65" i="1"/>
  <c r="C14" i="2" s="1"/>
  <c r="E14" i="2" s="1"/>
  <c r="H64" i="1"/>
  <c r="H63" i="1"/>
  <c r="H62" i="1"/>
  <c r="B63" i="1"/>
  <c r="B69" i="1"/>
  <c r="H79" i="1"/>
  <c r="H78" i="1"/>
  <c r="H74" i="1"/>
  <c r="H59" i="1"/>
  <c r="C13" i="2" s="1"/>
  <c r="H42" i="1" l="1"/>
  <c r="H48" i="1"/>
  <c r="C10" i="2" s="1"/>
  <c r="H67" i="1"/>
  <c r="H70" i="1"/>
  <c r="H84" i="1"/>
  <c r="H83" i="1"/>
  <c r="H73" i="1"/>
  <c r="C16" i="2" s="1"/>
  <c r="E16" i="2" s="1"/>
  <c r="H72" i="1"/>
  <c r="H69" i="1"/>
  <c r="H56" i="1"/>
  <c r="H54" i="1"/>
  <c r="H51" i="1"/>
  <c r="H46" i="1"/>
  <c r="H8" i="1"/>
  <c r="C6" i="2" s="1"/>
  <c r="F23" i="1"/>
  <c r="F36" i="1"/>
  <c r="E18" i="2" l="1"/>
  <c r="E13" i="2"/>
  <c r="H23" i="1"/>
  <c r="F11" i="1"/>
  <c r="F12" i="1"/>
  <c r="F14" i="1"/>
  <c r="H14" i="1" s="1"/>
  <c r="F16" i="1"/>
  <c r="F17" i="1"/>
  <c r="H17" i="1" s="1"/>
  <c r="F19" i="1"/>
  <c r="F21" i="1"/>
  <c r="H21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H36" i="1"/>
  <c r="D37" i="1"/>
  <c r="G38" i="1"/>
  <c r="F53" i="1"/>
  <c r="G53" i="1"/>
  <c r="H11" i="1" l="1"/>
  <c r="C7" i="2" s="1"/>
  <c r="G40" i="1"/>
  <c r="H40" i="1" s="1"/>
  <c r="C8" i="2" s="1"/>
  <c r="H53" i="1"/>
  <c r="H12" i="1"/>
  <c r="H16" i="1"/>
  <c r="H19" i="1"/>
  <c r="C11" i="2" l="1"/>
  <c r="E9" i="2" s="1"/>
  <c r="E6" i="2"/>
  <c r="E19" i="2" l="1"/>
  <c r="C19" i="2"/>
  <c r="D11" i="2" l="1"/>
  <c r="D17" i="2"/>
  <c r="D16" i="2"/>
  <c r="D15" i="2"/>
  <c r="D14" i="2"/>
  <c r="D10" i="2"/>
  <c r="D13" i="2"/>
  <c r="D9" i="2"/>
  <c r="D18" i="2"/>
  <c r="D7" i="2"/>
  <c r="D8" i="2"/>
  <c r="D19" i="2"/>
  <c r="D12" i="2"/>
  <c r="D6" i="2"/>
</calcChain>
</file>

<file path=xl/sharedStrings.xml><?xml version="1.0" encoding="utf-8"?>
<sst xmlns="http://schemas.openxmlformats.org/spreadsheetml/2006/main" count="151" uniqueCount="110">
  <si>
    <t>kWh</t>
  </si>
  <si>
    <t>kg</t>
  </si>
  <si>
    <t>Litres</t>
  </si>
  <si>
    <t>Electricité</t>
  </si>
  <si>
    <t>Unité</t>
  </si>
  <si>
    <t>Gaz naturel</t>
  </si>
  <si>
    <t>Mètres cubes</t>
  </si>
  <si>
    <t>Bois</t>
  </si>
  <si>
    <t>Quantité en kWh</t>
  </si>
  <si>
    <t>kg CO2
produits</t>
  </si>
  <si>
    <t>Fioul</t>
  </si>
  <si>
    <t>Solaire</t>
  </si>
  <si>
    <t>Pompe à chaleur</t>
  </si>
  <si>
    <t>Taux de conversion en kWh</t>
  </si>
  <si>
    <t>Charbon</t>
  </si>
  <si>
    <t>Pétrole</t>
  </si>
  <si>
    <t>Nucléaire</t>
  </si>
  <si>
    <t>Hydroélectricité</t>
  </si>
  <si>
    <t>Eolien</t>
  </si>
  <si>
    <t>Géothermie</t>
  </si>
  <si>
    <t>part en %</t>
  </si>
  <si>
    <t>Total</t>
  </si>
  <si>
    <t>Bioénergies</t>
  </si>
  <si>
    <t>ou</t>
  </si>
  <si>
    <t>kg CO2</t>
  </si>
  <si>
    <t>m²</t>
  </si>
  <si>
    <t>Quantité</t>
  </si>
  <si>
    <t>Finances</t>
  </si>
  <si>
    <t xml:space="preserve">kg CO2 moyen selon mix : </t>
  </si>
  <si>
    <t>kgCO2/m2/an</t>
  </si>
  <si>
    <t>Composition de l'électricité française en 2020 (remplacez par la composition d'électricité de votre fournisseur) :</t>
  </si>
  <si>
    <t>Nombre de véhicules possédés</t>
  </si>
  <si>
    <t>kgCO2e/véhicule</t>
  </si>
  <si>
    <t>renouvelé tous les X (ans)</t>
  </si>
  <si>
    <t>Kilométrage annuel</t>
  </si>
  <si>
    <t>kgCO2e/km</t>
  </si>
  <si>
    <t>Consommation moyenne aux 100 km</t>
  </si>
  <si>
    <t>Numérique</t>
  </si>
  <si>
    <t>renouvelés en moyenne tous les X (ans)</t>
  </si>
  <si>
    <t>kgCO2/€</t>
  </si>
  <si>
    <t>kgCO2/h</t>
  </si>
  <si>
    <t>kgCO2/véhicule</t>
  </si>
  <si>
    <t>kgCO2/Litre</t>
  </si>
  <si>
    <t>kgCO2/jour/personne</t>
  </si>
  <si>
    <t>kgCO2/1000€</t>
  </si>
  <si>
    <t>Banques / actifs classiques</t>
  </si>
  <si>
    <t>Banques / actifs "responsables"</t>
  </si>
  <si>
    <t>Véhicule essence / gazole</t>
  </si>
  <si>
    <t>Véhicule électrique</t>
  </si>
  <si>
    <t>Avion</t>
  </si>
  <si>
    <t>Train</t>
  </si>
  <si>
    <t>TOTAL</t>
  </si>
  <si>
    <t>Catégorie</t>
  </si>
  <si>
    <t>%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</si>
  <si>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</si>
  <si>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</si>
  <si>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</si>
  <si>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</si>
  <si>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</si>
  <si>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</si>
  <si>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kg de CO2 produit par kWh</t>
  </si>
  <si>
    <t>kgCO2/kWh/an</t>
  </si>
  <si>
    <t>kgCO2/unité</t>
  </si>
  <si>
    <t>https://www.business-plan-excel.fr/produit/mot-de-passe-empreinte-carbone-entreprise/</t>
  </si>
  <si>
    <t>Calcul empreinte carbone entreprise</t>
  </si>
  <si>
    <t>Bouteille gaz</t>
  </si>
  <si>
    <t>Entrez les données et quantités de consommation annuelles de votre entreprise dans les cases bleues</t>
  </si>
  <si>
    <t>Consommation énergétique</t>
  </si>
  <si>
    <t>Surface totale de vos bâtiments :</t>
  </si>
  <si>
    <t>Déplacements en avion</t>
  </si>
  <si>
    <t>Déplacements en train</t>
  </si>
  <si>
    <t>Nbre de km effectués par an avec les véhicules en propre, possédés par les salariés ou loués :</t>
  </si>
  <si>
    <t>Nombre de véhicules possédés par l'entreprise</t>
  </si>
  <si>
    <t>renouvelé tous les X ans en moyenne</t>
  </si>
  <si>
    <t>Kilométrage annuel pour le compte de l'entreprise</t>
  </si>
  <si>
    <t>Véhicules essence / gazole</t>
  </si>
  <si>
    <t>Véhicules électriques</t>
  </si>
  <si>
    <t>km totaux par an</t>
  </si>
  <si>
    <t>heures de vol totales par an</t>
  </si>
  <si>
    <t>Hébergement</t>
  </si>
  <si>
    <t>Fournitures textile (€/an)</t>
  </si>
  <si>
    <t>Machines et équipements</t>
  </si>
  <si>
    <t>Mobilier, fournitures et petit matériel (€/an)</t>
  </si>
  <si>
    <t>Achat de machines de production (€/an)</t>
  </si>
  <si>
    <t>Valeur en € de vos placements financiers</t>
  </si>
  <si>
    <t>Nombre d'ordinateurs et téléphones portables dans l'entreprise</t>
  </si>
  <si>
    <t>Sous-traitance</t>
  </si>
  <si>
    <t>Dépenses en € de sous-traitance</t>
  </si>
  <si>
    <t>Sous-traitance de prestations intellectuelles</t>
  </si>
  <si>
    <t xml:space="preserve">T x km transportés par route (produits entrant ou sortant) </t>
  </si>
  <si>
    <t>T x km transportés par transport avion (entrant ou sortant)</t>
  </si>
  <si>
    <t>T x km transportés par transport maritime (entrant ou sortant)</t>
  </si>
  <si>
    <t>T x km transportés par transport train (entrant ou sortant)</t>
  </si>
  <si>
    <t xml:space="preserve">TOTAL en kg CO2 : </t>
  </si>
  <si>
    <t>Bois (chaudière)</t>
  </si>
  <si>
    <t>Votre consommation électrique annuelle :</t>
  </si>
  <si>
    <t>Nbre de km effectués par an (véhicules en propre, loués, ou ceux des salariés) :</t>
  </si>
  <si>
    <t>Sous-traitance de prestations matérielles</t>
  </si>
  <si>
    <t>Bâtiments</t>
  </si>
  <si>
    <t>Energie</t>
  </si>
  <si>
    <t>Nuitées hôtel sur l'année</t>
  </si>
  <si>
    <t>Bilan entreprise</t>
  </si>
  <si>
    <t>Bilan entreprise (regroupement)</t>
  </si>
  <si>
    <t>Transport marchandises</t>
  </si>
  <si>
    <t>Nombre d'h par jour sur internet (vidéo, visioconférence)</t>
  </si>
  <si>
    <t>Nombre d'h par jour sur internet (hors vidéo / visio)</t>
  </si>
  <si>
    <t>kgCO2/t.km</t>
  </si>
  <si>
    <t>Le mot de passe sera à insérer dans le menu Révision, "Ôter la protection de la feuille" et aussi "Protéger le classeur"</t>
  </si>
  <si>
    <t>Pour déverrouiller ce document, rendez-vous dans le dernier onglet</t>
  </si>
  <si>
    <t>Résultats et analyses (automatique)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</si>
</sst>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%"/>
    <numFmt numFmtId="165" formatCode="0.000"/>
    <numFmt numFmtId="166" formatCode="0.0"/>
    <numFmt numFmtId="167" formatCode="_-* #,##0_-;\-* #,##0_-;_-* &quot;-&quot;??_-;_-@_-"/>
    <numFmt numFmtId="168" formatCode="_-* #,##0\ _€_-;\-* #,##0\ _€_-;_-* &quot;-&quot;??\ _€_-;_-@_-"/>
    <numFmt numFmtId="169" formatCode="_-* #,##0.0\ _€_-;\-* #,##0.0\ _€_-;_-* &quot;-&quot;??\ _€_-;_-@_-"/>
    <numFmt numFmtId="170" formatCode="_-* #,##0.0_-;\-* #,##0.0_-;_-* &quot;-&quot;??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2"/>
      <color indexed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color rgb="FFC00000"/>
      <name val="Arial"/>
      <family val="2"/>
    </font>
    <font>
      <b/>
      <i/>
      <sz val="12"/>
      <color theme="8"/>
      <name val="Arial"/>
      <family val="2"/>
    </font>
    <font>
      <b/>
      <sz val="11"/>
      <color theme="3"/>
      <name val="Calibri"/>
      <family val="2"/>
      <scheme val="minor"/>
    </font>
    <font>
      <b/>
      <sz val="15"/>
      <color rgb="FFC00000"/>
      <name val="Arial"/>
      <family val="2"/>
    </font>
    <font>
      <sz val="9"/>
      <name val="Arial"/>
      <family val="2"/>
    </font>
    <font>
      <b/>
      <sz val="12"/>
      <color rgb="FF096377"/>
      <name val="Arial"/>
      <family val="2"/>
    </font>
    <font>
      <b/>
      <sz val="11"/>
      <color rgb="FFF39912"/>
      <name val="Arial"/>
      <family val="2"/>
    </font>
    <font>
      <sz val="11"/>
      <color rgb="FF096377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0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7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24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1" fillId="0" borderId="5" xfId="0" applyFont="1" applyBorder="1"/>
    <xf numFmtId="0" fontId="2" fillId="0" borderId="3" xfId="0" applyFont="1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8" fontId="14" fillId="0" borderId="4" xfId="5" applyNumberFormat="1" applyFont="1" applyFill="1" applyBorder="1" applyProtection="1"/>
    <xf numFmtId="0" fontId="15" fillId="0" borderId="4" xfId="4" applyFont="1" applyFill="1" applyBorder="1" applyProtection="1"/>
    <xf numFmtId="169" fontId="14" fillId="0" borderId="4" xfId="5" applyNumberFormat="1" applyFont="1" applyFill="1" applyBorder="1" applyProtection="1"/>
    <xf numFmtId="0" fontId="16" fillId="0" borderId="4" xfId="6" applyFont="1" applyFill="1" applyBorder="1" applyAlignment="1" applyProtection="1"/>
    <xf numFmtId="166" fontId="0" fillId="0" borderId="1" xfId="0" applyNumberFormat="1" applyBorder="1" applyAlignment="1">
      <alignment horizontal="center"/>
    </xf>
    <xf numFmtId="0" fontId="11" fillId="0" borderId="3" xfId="0" applyFont="1" applyBorder="1"/>
    <xf numFmtId="0" fontId="13" fillId="0" borderId="3" xfId="3" applyFont="1" applyBorder="1" applyAlignment="1" applyProtection="1">
      <alignment horizontal="left" vertical="center" wrapText="1"/>
    </xf>
    <xf numFmtId="169" fontId="14" fillId="0" borderId="3" xfId="5" applyNumberFormat="1" applyFont="1" applyFill="1" applyBorder="1" applyProtection="1"/>
    <xf numFmtId="0" fontId="15" fillId="0" borderId="3" xfId="4" applyFont="1" applyFill="1" applyBorder="1" applyProtection="1"/>
    <xf numFmtId="0" fontId="12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4" xfId="0" applyBorder="1"/>
    <xf numFmtId="167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quotePrefix="1"/>
    <xf numFmtId="0" fontId="0" fillId="2" borderId="1" xfId="0" applyFill="1" applyBorder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67" fontId="0" fillId="2" borderId="1" xfId="1" applyNumberFormat="1" applyFon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7" fontId="0" fillId="2" borderId="1" xfId="1" applyNumberFormat="1" applyFont="1" applyFill="1" applyBorder="1" applyAlignment="1" applyProtection="1">
      <protection locked="0"/>
    </xf>
    <xf numFmtId="0" fontId="2" fillId="0" borderId="1" xfId="0" applyFont="1" applyBorder="1" applyAlignment="1">
      <alignment vertical="center"/>
    </xf>
    <xf numFmtId="0" fontId="17" fillId="8" borderId="8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17" fillId="8" borderId="12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3" fontId="19" fillId="9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7" fillId="8" borderId="14" xfId="0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/>
    </xf>
    <xf numFmtId="3" fontId="18" fillId="0" borderId="20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9" fillId="9" borderId="8" xfId="0" applyNumberFormat="1" applyFont="1" applyFill="1" applyBorder="1" applyAlignment="1">
      <alignment horizontal="center" vertical="center"/>
    </xf>
    <xf numFmtId="9" fontId="21" fillId="0" borderId="16" xfId="2" applyFont="1" applyBorder="1" applyAlignment="1">
      <alignment horizontal="center" vertical="center"/>
    </xf>
    <xf numFmtId="9" fontId="21" fillId="0" borderId="22" xfId="2" applyFont="1" applyBorder="1" applyAlignment="1">
      <alignment horizontal="center" vertical="center"/>
    </xf>
    <xf numFmtId="9" fontId="21" fillId="0" borderId="23" xfId="2" applyFont="1" applyBorder="1" applyAlignment="1">
      <alignment horizontal="center" vertical="center"/>
    </xf>
    <xf numFmtId="9" fontId="21" fillId="0" borderId="24" xfId="2" applyFont="1" applyBorder="1" applyAlignment="1">
      <alignment horizontal="center" vertical="center"/>
    </xf>
    <xf numFmtId="9" fontId="21" fillId="0" borderId="9" xfId="2" applyFont="1" applyBorder="1" applyAlignment="1">
      <alignment horizontal="center" vertical="center"/>
    </xf>
    <xf numFmtId="9" fontId="22" fillId="9" borderId="9" xfId="2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3" fillId="0" borderId="0" xfId="0" applyFont="1"/>
    <xf numFmtId="0" fontId="28" fillId="0" borderId="0" xfId="0" applyFont="1"/>
    <xf numFmtId="0" fontId="29" fillId="0" borderId="0" xfId="0" applyFont="1"/>
    <xf numFmtId="0" fontId="30" fillId="0" borderId="0" xfId="7" applyFont="1"/>
    <xf numFmtId="0" fontId="31" fillId="0" borderId="0" xfId="0" applyFont="1"/>
    <xf numFmtId="2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2" fillId="0" borderId="0" xfId="0" applyFont="1"/>
    <xf numFmtId="167" fontId="2" fillId="0" borderId="2" xfId="1" applyNumberFormat="1" applyFont="1" applyFill="1" applyBorder="1" applyAlignment="1" applyProtection="1">
      <alignment horizontal="right" vertical="center"/>
    </xf>
    <xf numFmtId="170" fontId="0" fillId="0" borderId="0" xfId="1" applyNumberFormat="1" applyFont="1" applyBorder="1" applyAlignment="1" applyProtection="1">
      <alignment horizontal="center"/>
    </xf>
    <xf numFmtId="167" fontId="0" fillId="0" borderId="0" xfId="1" applyNumberFormat="1" applyFont="1" applyBorder="1" applyAlignment="1" applyProtection="1">
      <alignment horizontal="center"/>
    </xf>
    <xf numFmtId="170" fontId="2" fillId="4" borderId="1" xfId="1" applyNumberFormat="1" applyFont="1" applyFill="1" applyBorder="1" applyAlignment="1" applyProtection="1">
      <alignment horizontal="center"/>
    </xf>
    <xf numFmtId="170" fontId="2" fillId="0" borderId="0" xfId="1" applyNumberFormat="1" applyFont="1" applyBorder="1" applyAlignment="1" applyProtection="1">
      <alignment horizontal="center"/>
    </xf>
    <xf numFmtId="170" fontId="2" fillId="4" borderId="0" xfId="1" applyNumberFormat="1" applyFont="1" applyFill="1" applyBorder="1" applyAlignment="1" applyProtection="1">
      <alignment horizontal="center"/>
    </xf>
    <xf numFmtId="170" fontId="14" fillId="0" borderId="9" xfId="1" applyNumberFormat="1" applyFont="1" applyFill="1" applyBorder="1" applyProtection="1"/>
    <xf numFmtId="170" fontId="14" fillId="0" borderId="3" xfId="1" applyNumberFormat="1" applyFont="1" applyFill="1" applyBorder="1" applyAlignment="1" applyProtection="1">
      <alignment horizontal="center"/>
    </xf>
    <xf numFmtId="170" fontId="2" fillId="0" borderId="0" xfId="1" applyNumberFormat="1" applyFont="1" applyAlignment="1" applyProtection="1">
      <alignment horizontal="center"/>
    </xf>
    <xf numFmtId="170" fontId="2" fillId="0" borderId="4" xfId="1" applyNumberFormat="1" applyFont="1" applyFill="1" applyBorder="1" applyAlignment="1" applyProtection="1">
      <alignment horizontal="center"/>
    </xf>
    <xf numFmtId="170" fontId="2" fillId="0" borderId="0" xfId="1" applyNumberFormat="1" applyFont="1" applyFill="1" applyBorder="1" applyAlignment="1" applyProtection="1">
      <alignment horizontal="center"/>
    </xf>
    <xf numFmtId="170" fontId="2" fillId="0" borderId="4" xfId="1" applyNumberFormat="1" applyFont="1" applyBorder="1" applyAlignment="1" applyProtection="1">
      <alignment horizontal="center"/>
    </xf>
    <xf numFmtId="170" fontId="2" fillId="3" borderId="1" xfId="1" applyNumberFormat="1" applyFont="1" applyFill="1" applyBorder="1" applyAlignment="1" applyProtection="1">
      <alignment horizontal="center"/>
    </xf>
    <xf numFmtId="170" fontId="14" fillId="0" borderId="4" xfId="1" applyNumberFormat="1" applyFont="1" applyFill="1" applyBorder="1" applyProtection="1"/>
    <xf numFmtId="167" fontId="0" fillId="0" borderId="5" xfId="1" applyNumberFormat="1" applyFont="1" applyFill="1" applyBorder="1" applyAlignment="1" applyProtection="1"/>
    <xf numFmtId="0" fontId="0" fillId="0" borderId="5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35" fillId="10" borderId="1" xfId="1" applyNumberFormat="1" applyFont="1" applyFill="1" applyBorder="1" applyAlignment="1" applyProtection="1">
      <alignment horizontal="center" vertical="center"/>
    </xf>
    <xf numFmtId="167" fontId="0" fillId="0" borderId="0" xfId="1" applyNumberFormat="1" applyFont="1" applyFill="1" applyBorder="1" applyAlignment="1" applyProtection="1">
      <alignment horizont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33" fillId="0" borderId="0" xfId="7" applyFont="1" applyAlignment="1">
      <alignment horizontal="left"/>
    </xf>
    <xf numFmtId="0" fontId="34" fillId="0" borderId="0" xfId="7" applyFont="1" applyAlignment="1">
      <alignment horizontal="left"/>
    </xf>
    <xf numFmtId="0" fontId="36" fillId="0" borderId="0" xfId="0" applyFont="1"/>
    <xf numFmtId="0" fontId="37" fillId="0" borderId="0" xfId="0" applyFont="1"/>
  </cellXfs>
  <cellStyles count="8">
    <cellStyle name="20 % - Accent3" xfId="4" builtinId="38"/>
    <cellStyle name="40 % - Accent3" xfId="5" builtinId="39"/>
    <cellStyle name="60 % - Accent3" xfId="6" builtinId="40"/>
    <cellStyle name="Lien hypertexte" xfId="7" builtinId="8"/>
    <cellStyle name="Milliers" xfId="1" builtinId="3"/>
    <cellStyle name="Normal" xfId="0" builtinId="0"/>
    <cellStyle name="Pourcentage" xfId="2" builtinId="5"/>
    <cellStyle name="Titre 3" xfId="3" builtin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343766</xdr:colOff>
      <xdr:row>5</xdr:row>
      <xdr:rowOff>31804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3B3FF2-2AC2-4E73-B49E-20654FEA0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772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empreinte-carbone-entrepris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showGridLines="0" tabSelected="1" zoomScale="110" zoomScaleNormal="110" workbookViewId="0">
      <selection activeCell="B8" sqref="B8"/>
    </sheetView>
  </sheetViews>
  <sheetFormatPr baseColWidth="10" defaultColWidth="11.625" defaultRowHeight="12.5" x14ac:dyDescent="0.2"/>
  <cols>
    <col min="1" max="1" width="7.75" customWidth="1"/>
    <col min="3" max="3" width="18" customWidth="1"/>
    <col min="4" max="4" width="13.125" style="2" customWidth="1"/>
    <col min="5" max="7" width="11.625" style="2"/>
    <col min="8" max="8" width="11.625" style="3"/>
  </cols>
  <sheetData>
    <row r="1" spans="1:9" ht="22.85" x14ac:dyDescent="0.35">
      <c r="A1" s="1" t="s">
        <v>64</v>
      </c>
      <c r="B1" s="1"/>
      <c r="I1" s="123" t="s">
        <v>108</v>
      </c>
    </row>
    <row r="2" spans="1:9" ht="19.399999999999999" x14ac:dyDescent="0.3">
      <c r="B2" s="4"/>
    </row>
    <row r="3" spans="1:9" ht="15.25" x14ac:dyDescent="0.25">
      <c r="A3" s="5" t="s">
        <v>66</v>
      </c>
      <c r="B3" s="5"/>
    </row>
    <row r="4" spans="1:9" x14ac:dyDescent="0.2">
      <c r="B4" s="6"/>
    </row>
    <row r="5" spans="1:9" x14ac:dyDescent="0.2">
      <c r="B5" s="6"/>
    </row>
    <row r="6" spans="1:9" ht="50.2" customHeight="1" x14ac:dyDescent="0.2">
      <c r="B6" s="8" t="s">
        <v>26</v>
      </c>
      <c r="C6" s="8" t="s">
        <v>4</v>
      </c>
      <c r="D6" s="9" t="s">
        <v>13</v>
      </c>
      <c r="E6" s="9" t="s">
        <v>0</v>
      </c>
      <c r="F6" s="9" t="s">
        <v>8</v>
      </c>
      <c r="G6" s="9" t="s">
        <v>60</v>
      </c>
      <c r="H6" s="10" t="s">
        <v>9</v>
      </c>
    </row>
    <row r="7" spans="1:9" ht="32.200000000000003" customHeight="1" x14ac:dyDescent="0.2">
      <c r="B7" s="11" t="s">
        <v>68</v>
      </c>
      <c r="C7" s="12"/>
      <c r="D7" s="13"/>
      <c r="E7" s="13"/>
      <c r="F7" s="13"/>
      <c r="G7" s="14" t="s">
        <v>29</v>
      </c>
      <c r="H7" s="15"/>
    </row>
    <row r="8" spans="1:9" x14ac:dyDescent="0.2">
      <c r="B8" s="56">
        <v>300</v>
      </c>
      <c r="C8" s="16" t="s">
        <v>25</v>
      </c>
      <c r="D8" s="17"/>
      <c r="E8" s="17"/>
      <c r="F8" s="18"/>
      <c r="G8" s="94">
        <v>17.5</v>
      </c>
      <c r="H8" s="100">
        <f>B8*G8</f>
        <v>5250</v>
      </c>
    </row>
    <row r="9" spans="1:9" ht="33.1" customHeight="1" x14ac:dyDescent="0.3">
      <c r="B9" s="22" t="s">
        <v>67</v>
      </c>
      <c r="E9" s="20"/>
      <c r="H9" s="101"/>
    </row>
    <row r="10" spans="1:9" ht="16.45" customHeight="1" x14ac:dyDescent="0.2">
      <c r="B10" s="23" t="s">
        <v>5</v>
      </c>
      <c r="E10" s="24"/>
      <c r="G10" s="95" t="s">
        <v>61</v>
      </c>
      <c r="H10" s="101"/>
    </row>
    <row r="11" spans="1:9" x14ac:dyDescent="0.2">
      <c r="B11" s="58"/>
      <c r="C11" s="25" t="s">
        <v>6</v>
      </c>
      <c r="D11" s="26">
        <v>10</v>
      </c>
      <c r="E11" s="26" t="s">
        <v>0</v>
      </c>
      <c r="F11" s="26">
        <f>B11*D11</f>
        <v>0</v>
      </c>
      <c r="G11" s="19">
        <v>0.22700000000000001</v>
      </c>
      <c r="H11" s="100">
        <f>G11*F11</f>
        <v>0</v>
      </c>
    </row>
    <row r="12" spans="1:9" x14ac:dyDescent="0.2">
      <c r="A12" s="27" t="s">
        <v>23</v>
      </c>
      <c r="B12" s="58">
        <v>15000</v>
      </c>
      <c r="C12" s="25" t="s">
        <v>0</v>
      </c>
      <c r="D12" s="26">
        <v>1</v>
      </c>
      <c r="E12" s="26" t="s">
        <v>0</v>
      </c>
      <c r="F12" s="26">
        <f>B12*D12</f>
        <v>15000</v>
      </c>
      <c r="G12" s="19">
        <v>0.22700000000000001</v>
      </c>
      <c r="H12" s="100">
        <f>G12*F12</f>
        <v>3405</v>
      </c>
    </row>
    <row r="13" spans="1:9" x14ac:dyDescent="0.2">
      <c r="A13" s="28"/>
      <c r="B13" s="11" t="s">
        <v>94</v>
      </c>
      <c r="E13" s="17"/>
      <c r="G13" s="21"/>
      <c r="H13" s="101"/>
    </row>
    <row r="14" spans="1:9" x14ac:dyDescent="0.2">
      <c r="A14" s="28"/>
      <c r="B14" s="58"/>
      <c r="C14" s="25" t="s">
        <v>1</v>
      </c>
      <c r="D14" s="26">
        <v>4.5</v>
      </c>
      <c r="E14" s="26" t="s">
        <v>0</v>
      </c>
      <c r="F14" s="26">
        <f>B14*D14</f>
        <v>0</v>
      </c>
      <c r="G14" s="19">
        <v>0.03</v>
      </c>
      <c r="H14" s="100">
        <f>G14*F14</f>
        <v>0</v>
      </c>
    </row>
    <row r="15" spans="1:9" x14ac:dyDescent="0.2">
      <c r="A15" s="28"/>
      <c r="B15" s="11" t="s">
        <v>10</v>
      </c>
      <c r="E15" s="17"/>
      <c r="G15" s="21"/>
      <c r="H15" s="101"/>
    </row>
    <row r="16" spans="1:9" x14ac:dyDescent="0.2">
      <c r="A16" s="28"/>
      <c r="B16" s="58">
        <v>3000</v>
      </c>
      <c r="C16" s="25" t="s">
        <v>2</v>
      </c>
      <c r="D16" s="26">
        <v>11.9</v>
      </c>
      <c r="E16" s="26" t="s">
        <v>0</v>
      </c>
      <c r="F16" s="26">
        <f>B16*D16</f>
        <v>35700</v>
      </c>
      <c r="G16" s="19">
        <v>0.32400000000000001</v>
      </c>
      <c r="H16" s="100">
        <f>G16*F16</f>
        <v>11566.800000000001</v>
      </c>
    </row>
    <row r="17" spans="1:8" x14ac:dyDescent="0.2">
      <c r="A17" s="27" t="s">
        <v>23</v>
      </c>
      <c r="B17" s="58"/>
      <c r="C17" s="25" t="s">
        <v>1</v>
      </c>
      <c r="D17" s="26">
        <v>12</v>
      </c>
      <c r="E17" s="26" t="s">
        <v>0</v>
      </c>
      <c r="F17" s="26">
        <f>B17*D17</f>
        <v>0</v>
      </c>
      <c r="G17" s="19">
        <v>0.32400000000000001</v>
      </c>
      <c r="H17" s="100">
        <f>G17*F17</f>
        <v>0</v>
      </c>
    </row>
    <row r="18" spans="1:8" x14ac:dyDescent="0.2">
      <c r="A18" s="28"/>
      <c r="B18" s="11" t="s">
        <v>11</v>
      </c>
      <c r="E18" s="17"/>
      <c r="G18" s="21"/>
      <c r="H18" s="101"/>
    </row>
    <row r="19" spans="1:8" x14ac:dyDescent="0.2">
      <c r="B19" s="58"/>
      <c r="C19" s="25" t="s">
        <v>0</v>
      </c>
      <c r="D19" s="26">
        <v>1</v>
      </c>
      <c r="E19" s="26" t="s">
        <v>0</v>
      </c>
      <c r="F19" s="26">
        <f>B19*D19</f>
        <v>0</v>
      </c>
      <c r="G19" s="19">
        <v>0.01</v>
      </c>
      <c r="H19" s="100">
        <f>G19*F19</f>
        <v>0</v>
      </c>
    </row>
    <row r="20" spans="1:8" x14ac:dyDescent="0.2">
      <c r="B20" s="11" t="s">
        <v>12</v>
      </c>
      <c r="E20" s="17"/>
      <c r="G20" s="21"/>
      <c r="H20" s="101"/>
    </row>
    <row r="21" spans="1:8" x14ac:dyDescent="0.2">
      <c r="B21" s="58"/>
      <c r="C21" s="25" t="s">
        <v>0</v>
      </c>
      <c r="D21" s="26">
        <v>1</v>
      </c>
      <c r="E21" s="26" t="s">
        <v>0</v>
      </c>
      <c r="F21" s="26">
        <f>B21*D21</f>
        <v>0</v>
      </c>
      <c r="G21" s="19">
        <v>4.9000000000000002E-2</v>
      </c>
      <c r="H21" s="100">
        <f>G21*F21</f>
        <v>0</v>
      </c>
    </row>
    <row r="22" spans="1:8" x14ac:dyDescent="0.2">
      <c r="B22" s="11" t="s">
        <v>65</v>
      </c>
      <c r="E22" s="17"/>
      <c r="G22" s="21"/>
      <c r="H22" s="101"/>
    </row>
    <row r="23" spans="1:8" x14ac:dyDescent="0.2">
      <c r="B23" s="58">
        <v>50</v>
      </c>
      <c r="C23" s="25" t="s">
        <v>1</v>
      </c>
      <c r="D23" s="26">
        <v>12.7</v>
      </c>
      <c r="E23" s="26" t="s">
        <v>0</v>
      </c>
      <c r="F23" s="26">
        <f>B23*D23</f>
        <v>635</v>
      </c>
      <c r="G23" s="19">
        <v>0.27200000000000002</v>
      </c>
      <c r="H23" s="100">
        <f>G23*F23</f>
        <v>172.72</v>
      </c>
    </row>
    <row r="24" spans="1:8" ht="33.1" customHeight="1" x14ac:dyDescent="0.3">
      <c r="B24" s="22" t="s">
        <v>3</v>
      </c>
      <c r="D24" s="20"/>
      <c r="H24" s="101"/>
    </row>
    <row r="25" spans="1:8" x14ac:dyDescent="0.2">
      <c r="B25" s="29" t="s">
        <v>30</v>
      </c>
      <c r="H25" s="101"/>
    </row>
    <row r="26" spans="1:8" x14ac:dyDescent="0.2">
      <c r="D26" s="30" t="s">
        <v>20</v>
      </c>
      <c r="H26" s="101"/>
    </row>
    <row r="27" spans="1:8" x14ac:dyDescent="0.2">
      <c r="C27" t="s">
        <v>14</v>
      </c>
      <c r="D27" s="57">
        <v>3.0000000000000001E-3</v>
      </c>
      <c r="E27" s="2" t="s">
        <v>0</v>
      </c>
      <c r="F27" s="99">
        <f t="shared" ref="F27:F36" si="0">D27*$B$40</f>
        <v>159</v>
      </c>
      <c r="G27" s="21">
        <v>1.0580000000000001</v>
      </c>
      <c r="H27" s="102">
        <f t="shared" ref="H27:H36" si="1">G27*F27</f>
        <v>168.22200000000001</v>
      </c>
    </row>
    <row r="28" spans="1:8" x14ac:dyDescent="0.2">
      <c r="C28" t="s">
        <v>15</v>
      </c>
      <c r="D28" s="57">
        <v>3.0000000000000001E-3</v>
      </c>
      <c r="E28" s="2" t="s">
        <v>0</v>
      </c>
      <c r="F28" s="99">
        <f t="shared" si="0"/>
        <v>159</v>
      </c>
      <c r="G28" s="21">
        <v>0.75</v>
      </c>
      <c r="H28" s="102">
        <f t="shared" si="1"/>
        <v>119.25</v>
      </c>
    </row>
    <row r="29" spans="1:8" x14ac:dyDescent="0.2">
      <c r="C29" t="s">
        <v>5</v>
      </c>
      <c r="D29" s="57">
        <v>6.9000000000000006E-2</v>
      </c>
      <c r="E29" s="2" t="s">
        <v>0</v>
      </c>
      <c r="F29" s="99">
        <f t="shared" si="0"/>
        <v>3657.0000000000005</v>
      </c>
      <c r="G29" s="21">
        <v>0.443</v>
      </c>
      <c r="H29" s="102">
        <f t="shared" si="1"/>
        <v>1620.0510000000002</v>
      </c>
    </row>
    <row r="30" spans="1:8" x14ac:dyDescent="0.2">
      <c r="C30" t="s">
        <v>16</v>
      </c>
      <c r="D30" s="57">
        <v>0.67100000000000004</v>
      </c>
      <c r="E30" s="2" t="s">
        <v>0</v>
      </c>
      <c r="F30" s="99">
        <f t="shared" si="0"/>
        <v>35563</v>
      </c>
      <c r="G30" s="21">
        <v>4.4999999999999998E-2</v>
      </c>
      <c r="H30" s="102">
        <f t="shared" si="1"/>
        <v>1600.335</v>
      </c>
    </row>
    <row r="31" spans="1:8" x14ac:dyDescent="0.2">
      <c r="C31" t="s">
        <v>17</v>
      </c>
      <c r="D31" s="57">
        <v>0.13</v>
      </c>
      <c r="E31" s="2" t="s">
        <v>0</v>
      </c>
      <c r="F31" s="99">
        <f t="shared" si="0"/>
        <v>6890</v>
      </c>
      <c r="G31" s="21">
        <v>0.01</v>
      </c>
      <c r="H31" s="102">
        <f t="shared" si="1"/>
        <v>68.900000000000006</v>
      </c>
    </row>
    <row r="32" spans="1:8" x14ac:dyDescent="0.2">
      <c r="C32" t="s">
        <v>11</v>
      </c>
      <c r="D32" s="57">
        <v>2.5000000000000001E-2</v>
      </c>
      <c r="E32" s="2" t="s">
        <v>0</v>
      </c>
      <c r="F32" s="99">
        <f t="shared" si="0"/>
        <v>1325</v>
      </c>
      <c r="G32" s="21">
        <v>0.05</v>
      </c>
      <c r="H32" s="102">
        <f t="shared" si="1"/>
        <v>66.25</v>
      </c>
    </row>
    <row r="33" spans="2:8" x14ac:dyDescent="0.2">
      <c r="C33" t="s">
        <v>18</v>
      </c>
      <c r="D33" s="57">
        <v>7.9000000000000001E-2</v>
      </c>
      <c r="E33" s="2" t="s">
        <v>0</v>
      </c>
      <c r="F33" s="99">
        <f t="shared" si="0"/>
        <v>4187</v>
      </c>
      <c r="G33" s="21">
        <v>0.01</v>
      </c>
      <c r="H33" s="102">
        <f t="shared" si="1"/>
        <v>41.87</v>
      </c>
    </row>
    <row r="34" spans="2:8" x14ac:dyDescent="0.2">
      <c r="C34" t="s">
        <v>19</v>
      </c>
      <c r="D34" s="57">
        <v>0</v>
      </c>
      <c r="E34" s="2" t="s">
        <v>0</v>
      </c>
      <c r="F34" s="99">
        <f t="shared" si="0"/>
        <v>0</v>
      </c>
      <c r="G34" s="21">
        <v>3.7999999999999999E-2</v>
      </c>
      <c r="H34" s="102">
        <f t="shared" si="1"/>
        <v>0</v>
      </c>
    </row>
    <row r="35" spans="2:8" x14ac:dyDescent="0.2">
      <c r="C35" t="s">
        <v>7</v>
      </c>
      <c r="D35" s="57">
        <v>0</v>
      </c>
      <c r="E35" s="2" t="s">
        <v>0</v>
      </c>
      <c r="F35" s="99">
        <f t="shared" si="0"/>
        <v>0</v>
      </c>
      <c r="G35" s="21">
        <v>3.2000000000000001E-2</v>
      </c>
      <c r="H35" s="102">
        <f t="shared" si="1"/>
        <v>0</v>
      </c>
    </row>
    <row r="36" spans="2:8" x14ac:dyDescent="0.2">
      <c r="C36" t="s">
        <v>22</v>
      </c>
      <c r="D36" s="57">
        <v>0.02</v>
      </c>
      <c r="E36" s="2" t="s">
        <v>0</v>
      </c>
      <c r="F36" s="99">
        <f t="shared" si="0"/>
        <v>1060</v>
      </c>
      <c r="G36" s="21">
        <v>3.2000000000000001E-2</v>
      </c>
      <c r="H36" s="102">
        <f t="shared" si="1"/>
        <v>33.92</v>
      </c>
    </row>
    <row r="37" spans="2:8" ht="15.25" x14ac:dyDescent="0.25">
      <c r="C37" s="29" t="s">
        <v>21</v>
      </c>
      <c r="D37" s="31">
        <f>SUM(D27:D36)</f>
        <v>1</v>
      </c>
      <c r="E37" s="32"/>
      <c r="H37" s="101"/>
    </row>
    <row r="38" spans="2:8" x14ac:dyDescent="0.2">
      <c r="E38" s="33"/>
      <c r="F38" s="27" t="s">
        <v>28</v>
      </c>
      <c r="G38" s="34">
        <f>($D27*G27)+($D28*G28)+($D29*G29)+($D30*G30)+($D31*G31)+($D32*G32)+($D33*G33)+($D34*G34)+($D35*G35)+($D36*G36)</f>
        <v>7.0165999999999992E-2</v>
      </c>
      <c r="H38" s="98"/>
    </row>
    <row r="39" spans="2:8" x14ac:dyDescent="0.2">
      <c r="B39" s="23" t="s">
        <v>95</v>
      </c>
      <c r="D39" s="24"/>
      <c r="H39" s="101"/>
    </row>
    <row r="40" spans="2:8" x14ac:dyDescent="0.2">
      <c r="B40" s="58">
        <v>53000</v>
      </c>
      <c r="C40" s="16" t="s">
        <v>0</v>
      </c>
      <c r="D40" s="17"/>
      <c r="E40" s="17"/>
      <c r="F40" s="18"/>
      <c r="G40" s="19">
        <f>G38</f>
        <v>7.0165999999999992E-2</v>
      </c>
      <c r="H40" s="100">
        <f>G40*B40</f>
        <v>3718.7979999999998</v>
      </c>
    </row>
    <row r="41" spans="2:8" ht="34.450000000000003" customHeight="1" x14ac:dyDescent="0.3">
      <c r="B41" s="35" t="s">
        <v>75</v>
      </c>
      <c r="E41" s="20"/>
      <c r="G41" s="36" t="s">
        <v>41</v>
      </c>
      <c r="H41" s="101"/>
    </row>
    <row r="42" spans="2:8" x14ac:dyDescent="0.2">
      <c r="B42" s="56">
        <v>3</v>
      </c>
      <c r="C42" s="25" t="s">
        <v>72</v>
      </c>
      <c r="D42" s="37"/>
      <c r="E42" s="17"/>
      <c r="F42" s="18"/>
      <c r="G42" s="38">
        <v>7000</v>
      </c>
      <c r="H42" s="100">
        <f>IF(ISERROR(B42*G42/B43),0,B42*G42/B43)</f>
        <v>5250</v>
      </c>
    </row>
    <row r="43" spans="2:8" ht="14.55" x14ac:dyDescent="0.25">
      <c r="B43" s="56">
        <v>4</v>
      </c>
      <c r="C43" s="25" t="s">
        <v>73</v>
      </c>
      <c r="D43" s="17"/>
      <c r="E43" s="39"/>
      <c r="F43" s="40"/>
      <c r="G43" s="40"/>
      <c r="H43" s="103"/>
    </row>
    <row r="44" spans="2:8" ht="14.55" x14ac:dyDescent="0.25">
      <c r="B44" s="23" t="s">
        <v>96</v>
      </c>
      <c r="C44" s="52"/>
      <c r="D44" s="17"/>
      <c r="E44" s="39"/>
      <c r="F44" s="40"/>
      <c r="G44" s="40"/>
      <c r="H44" s="110"/>
    </row>
    <row r="45" spans="2:8" ht="14.55" x14ac:dyDescent="0.25">
      <c r="B45" s="58">
        <v>145000</v>
      </c>
      <c r="C45" s="16" t="s">
        <v>74</v>
      </c>
      <c r="D45" s="17"/>
      <c r="E45" s="41"/>
      <c r="F45" s="40"/>
      <c r="G45" s="36" t="s">
        <v>42</v>
      </c>
      <c r="H45" s="103"/>
    </row>
    <row r="46" spans="2:8" ht="13.85" x14ac:dyDescent="0.2">
      <c r="B46" s="59">
        <v>6</v>
      </c>
      <c r="C46" s="25" t="s">
        <v>36</v>
      </c>
      <c r="D46" s="17"/>
      <c r="E46" s="42"/>
      <c r="F46" s="42"/>
      <c r="G46" s="43">
        <v>2.9</v>
      </c>
      <c r="H46" s="100">
        <f>B46*B45/100*G46</f>
        <v>25230</v>
      </c>
    </row>
    <row r="47" spans="2:8" ht="32.200000000000003" customHeight="1" x14ac:dyDescent="0.3">
      <c r="B47" s="35" t="s">
        <v>76</v>
      </c>
      <c r="C47" s="44"/>
      <c r="D47" s="45"/>
      <c r="E47" s="46"/>
      <c r="F47" s="47"/>
      <c r="G47" s="36" t="s">
        <v>32</v>
      </c>
      <c r="H47" s="104"/>
    </row>
    <row r="48" spans="2:8" x14ac:dyDescent="0.2">
      <c r="B48" s="56">
        <v>1</v>
      </c>
      <c r="C48" s="25" t="s">
        <v>31</v>
      </c>
      <c r="D48" s="37"/>
      <c r="E48" s="17"/>
      <c r="F48" s="18"/>
      <c r="G48" s="38">
        <v>12000</v>
      </c>
      <c r="H48" s="100">
        <f>IF(ISERROR(B48*G48/B49),0,B48*G48/B49)</f>
        <v>2400</v>
      </c>
    </row>
    <row r="49" spans="1:8" ht="14.55" x14ac:dyDescent="0.25">
      <c r="B49" s="56">
        <v>5</v>
      </c>
      <c r="C49" s="25" t="s">
        <v>33</v>
      </c>
      <c r="D49" s="17"/>
      <c r="E49" s="39"/>
      <c r="F49" s="40"/>
      <c r="G49" s="36" t="s">
        <v>35</v>
      </c>
      <c r="H49" s="103"/>
    </row>
    <row r="50" spans="1:8" ht="14.55" x14ac:dyDescent="0.25">
      <c r="B50" s="23" t="s">
        <v>71</v>
      </c>
      <c r="C50" s="52"/>
      <c r="D50" s="17"/>
      <c r="E50" s="39"/>
      <c r="F50" s="40"/>
      <c r="G50" s="36"/>
      <c r="H50" s="110"/>
    </row>
    <row r="51" spans="1:8" ht="14.55" x14ac:dyDescent="0.25">
      <c r="B51" s="58">
        <v>25000</v>
      </c>
      <c r="C51" s="16" t="s">
        <v>34</v>
      </c>
      <c r="D51" s="17"/>
      <c r="E51" s="41"/>
      <c r="F51" s="40"/>
      <c r="G51" s="19">
        <v>0.02</v>
      </c>
      <c r="H51" s="100">
        <f>B51*G51</f>
        <v>500</v>
      </c>
    </row>
    <row r="52" spans="1:8" ht="29.25" customHeight="1" x14ac:dyDescent="0.3">
      <c r="B52" s="35" t="s">
        <v>69</v>
      </c>
      <c r="D52" s="17"/>
      <c r="H52" s="101"/>
    </row>
    <row r="53" spans="1:8" x14ac:dyDescent="0.2">
      <c r="B53" s="58">
        <v>45000</v>
      </c>
      <c r="C53" s="25" t="s">
        <v>77</v>
      </c>
      <c r="D53" s="26">
        <v>0.625</v>
      </c>
      <c r="E53" s="26" t="s">
        <v>0</v>
      </c>
      <c r="F53" s="26">
        <f>B53*D53</f>
        <v>28125</v>
      </c>
      <c r="G53" s="26">
        <f>3*0.24</f>
        <v>0.72</v>
      </c>
      <c r="H53" s="100">
        <f>G53*F53</f>
        <v>20250</v>
      </c>
    </row>
    <row r="54" spans="1:8" x14ac:dyDescent="0.2">
      <c r="A54" s="27" t="s">
        <v>23</v>
      </c>
      <c r="B54" s="58"/>
      <c r="C54" s="16" t="s">
        <v>78</v>
      </c>
      <c r="D54" s="17"/>
      <c r="E54" s="17"/>
      <c r="F54" s="18"/>
      <c r="G54" s="26">
        <v>300</v>
      </c>
      <c r="H54" s="100">
        <f>G54*B54</f>
        <v>0</v>
      </c>
    </row>
    <row r="55" spans="1:8" ht="31.5" customHeight="1" x14ac:dyDescent="0.3">
      <c r="A55" s="27"/>
      <c r="B55" s="35" t="s">
        <v>70</v>
      </c>
      <c r="D55" s="17"/>
      <c r="G55" s="48" t="s">
        <v>40</v>
      </c>
      <c r="H55" s="101"/>
    </row>
    <row r="56" spans="1:8" x14ac:dyDescent="0.2">
      <c r="A56" s="27"/>
      <c r="B56" s="58">
        <v>8000</v>
      </c>
      <c r="C56" s="16" t="s">
        <v>77</v>
      </c>
      <c r="D56" s="17"/>
      <c r="E56" s="17"/>
      <c r="F56" s="18"/>
      <c r="G56" s="26">
        <v>5.5999999999999999E-3</v>
      </c>
      <c r="H56" s="100">
        <f>G56*B56</f>
        <v>44.8</v>
      </c>
    </row>
    <row r="57" spans="1:8" x14ac:dyDescent="0.2">
      <c r="G57" s="48" t="s">
        <v>35</v>
      </c>
      <c r="H57" s="105"/>
    </row>
    <row r="58" spans="1:8" ht="19.399999999999999" x14ac:dyDescent="0.3">
      <c r="B58" s="44" t="s">
        <v>79</v>
      </c>
      <c r="G58" s="48"/>
      <c r="H58" s="105"/>
    </row>
    <row r="59" spans="1:8" x14ac:dyDescent="0.2">
      <c r="B59" s="58">
        <v>105</v>
      </c>
      <c r="C59" s="16" t="s">
        <v>100</v>
      </c>
      <c r="D59" s="17"/>
      <c r="E59" s="17"/>
      <c r="F59" s="18"/>
      <c r="G59" s="51">
        <v>3.5</v>
      </c>
      <c r="H59" s="100">
        <f>G59*B59</f>
        <v>367.5</v>
      </c>
    </row>
    <row r="60" spans="1:8" x14ac:dyDescent="0.2">
      <c r="G60" s="50" t="s">
        <v>43</v>
      </c>
      <c r="H60" s="105"/>
    </row>
    <row r="61" spans="1:8" ht="19.399999999999999" x14ac:dyDescent="0.3">
      <c r="B61" s="49" t="s">
        <v>103</v>
      </c>
      <c r="G61" s="50" t="s">
        <v>106</v>
      </c>
      <c r="H61" s="105"/>
    </row>
    <row r="62" spans="1:8" x14ac:dyDescent="0.2">
      <c r="B62" s="58">
        <v>250000</v>
      </c>
      <c r="C62" s="16" t="s">
        <v>89</v>
      </c>
      <c r="D62" s="17"/>
      <c r="E62" s="17"/>
      <c r="F62" s="17"/>
      <c r="G62" s="26">
        <v>8.9999999999999993E-3</v>
      </c>
      <c r="H62" s="100">
        <f>G62*B62</f>
        <v>2250</v>
      </c>
    </row>
    <row r="63" spans="1:8" x14ac:dyDescent="0.2">
      <c r="B63" s="58">
        <f>15*15000</f>
        <v>225000</v>
      </c>
      <c r="C63" s="16" t="s">
        <v>90</v>
      </c>
      <c r="D63" s="17"/>
      <c r="E63" s="17"/>
      <c r="F63" s="17"/>
      <c r="G63" s="26">
        <v>0.03</v>
      </c>
      <c r="H63" s="100">
        <f>G63*B63</f>
        <v>6750</v>
      </c>
    </row>
    <row r="64" spans="1:8" x14ac:dyDescent="0.2">
      <c r="B64" s="58">
        <v>125000</v>
      </c>
      <c r="C64" s="16" t="s">
        <v>91</v>
      </c>
      <c r="D64" s="17"/>
      <c r="E64" s="17"/>
      <c r="F64" s="17"/>
      <c r="G64" s="26">
        <v>4.0000000000000001E-3</v>
      </c>
      <c r="H64" s="100">
        <f>G64*B64</f>
        <v>500</v>
      </c>
    </row>
    <row r="65" spans="2:8" x14ac:dyDescent="0.2">
      <c r="B65" s="58"/>
      <c r="C65" s="16" t="s">
        <v>92</v>
      </c>
      <c r="D65" s="17"/>
      <c r="E65" s="17"/>
      <c r="F65" s="17"/>
      <c r="G65" s="26">
        <v>3.0000000000000001E-3</v>
      </c>
      <c r="H65" s="100">
        <f>G65*B65</f>
        <v>0</v>
      </c>
    </row>
    <row r="66" spans="2:8" ht="30.85" customHeight="1" x14ac:dyDescent="0.3">
      <c r="B66" s="49" t="s">
        <v>37</v>
      </c>
      <c r="G66" s="50" t="s">
        <v>62</v>
      </c>
      <c r="H66" s="105"/>
    </row>
    <row r="67" spans="2:8" x14ac:dyDescent="0.2">
      <c r="B67" s="58">
        <v>31</v>
      </c>
      <c r="C67" s="16" t="s">
        <v>85</v>
      </c>
      <c r="D67" s="17"/>
      <c r="E67" s="17"/>
      <c r="F67" s="17"/>
      <c r="G67" s="26">
        <v>150</v>
      </c>
      <c r="H67" s="100">
        <f>IF(ISERROR(G67*B67/B68),0,G67*B67/B68)</f>
        <v>1162.5</v>
      </c>
    </row>
    <row r="68" spans="2:8" x14ac:dyDescent="0.2">
      <c r="B68" s="58">
        <v>4</v>
      </c>
      <c r="C68" s="16" t="s">
        <v>38</v>
      </c>
      <c r="D68" s="17"/>
      <c r="E68" s="17"/>
      <c r="F68" s="17"/>
      <c r="G68" s="17"/>
      <c r="H68" s="108"/>
    </row>
    <row r="69" spans="2:8" x14ac:dyDescent="0.2">
      <c r="B69" s="58">
        <f>4*12</f>
        <v>48</v>
      </c>
      <c r="C69" s="16" t="s">
        <v>105</v>
      </c>
      <c r="D69" s="17"/>
      <c r="E69" s="17"/>
      <c r="F69" s="17"/>
      <c r="G69" s="26">
        <v>0.01</v>
      </c>
      <c r="H69" s="109">
        <f>G69*B69*365</f>
        <v>175.2</v>
      </c>
    </row>
    <row r="70" spans="2:8" x14ac:dyDescent="0.2">
      <c r="B70" s="58">
        <v>12</v>
      </c>
      <c r="C70" s="16" t="s">
        <v>104</v>
      </c>
      <c r="D70" s="17"/>
      <c r="E70" s="17"/>
      <c r="F70" s="17"/>
      <c r="G70" s="26">
        <v>0.1</v>
      </c>
      <c r="H70" s="109">
        <f>G70*B70*365</f>
        <v>438.00000000000006</v>
      </c>
    </row>
    <row r="71" spans="2:8" ht="33.1" customHeight="1" x14ac:dyDescent="0.3">
      <c r="B71" s="49" t="s">
        <v>81</v>
      </c>
      <c r="G71" s="48" t="s">
        <v>40</v>
      </c>
      <c r="H71" s="105"/>
    </row>
    <row r="72" spans="2:8" x14ac:dyDescent="0.2">
      <c r="B72" s="58">
        <v>15000</v>
      </c>
      <c r="C72" s="16" t="s">
        <v>83</v>
      </c>
      <c r="D72" s="17"/>
      <c r="E72" s="17"/>
      <c r="F72" s="17"/>
      <c r="G72" s="26">
        <v>0.4</v>
      </c>
      <c r="H72" s="109">
        <f>G72*B72</f>
        <v>6000</v>
      </c>
    </row>
    <row r="73" spans="2:8" x14ac:dyDescent="0.2">
      <c r="B73" s="58">
        <v>3000</v>
      </c>
      <c r="C73" s="16" t="s">
        <v>82</v>
      </c>
      <c r="D73" s="17"/>
      <c r="E73" s="17"/>
      <c r="F73" s="17"/>
      <c r="G73" s="26">
        <v>5.5E-2</v>
      </c>
      <c r="H73" s="109">
        <f>G73*B73</f>
        <v>165</v>
      </c>
    </row>
    <row r="74" spans="2:8" x14ac:dyDescent="0.2">
      <c r="B74" s="58">
        <v>1000</v>
      </c>
      <c r="C74" s="16" t="s">
        <v>80</v>
      </c>
      <c r="D74" s="17"/>
      <c r="E74" s="17"/>
      <c r="F74" s="17"/>
      <c r="G74" s="26">
        <v>0.2</v>
      </c>
      <c r="H74" s="109">
        <f>G74*B74</f>
        <v>200</v>
      </c>
    </row>
    <row r="75" spans="2:8" x14ac:dyDescent="0.2">
      <c r="B75" s="116"/>
      <c r="G75" s="50" t="s">
        <v>39</v>
      </c>
      <c r="H75" s="107"/>
    </row>
    <row r="76" spans="2:8" ht="19.399999999999999" x14ac:dyDescent="0.3">
      <c r="B76" s="49" t="s">
        <v>86</v>
      </c>
      <c r="G76" s="48"/>
      <c r="H76" s="105"/>
    </row>
    <row r="77" spans="2:8" x14ac:dyDescent="0.2">
      <c r="B77" s="29" t="s">
        <v>87</v>
      </c>
      <c r="G77" s="50" t="s">
        <v>44</v>
      </c>
      <c r="H77" s="105"/>
    </row>
    <row r="78" spans="2:8" x14ac:dyDescent="0.2">
      <c r="B78" s="60">
        <v>22000</v>
      </c>
      <c r="C78" s="25" t="s">
        <v>88</v>
      </c>
      <c r="D78" s="17"/>
      <c r="E78" s="17"/>
      <c r="F78" s="18"/>
      <c r="G78" s="26">
        <v>40</v>
      </c>
      <c r="H78" s="109">
        <f>B78/1000*G78</f>
        <v>880</v>
      </c>
    </row>
    <row r="79" spans="2:8" x14ac:dyDescent="0.2">
      <c r="B79" s="60">
        <v>58000</v>
      </c>
      <c r="C79" s="25" t="s">
        <v>97</v>
      </c>
      <c r="D79" s="17"/>
      <c r="E79" s="17"/>
      <c r="F79" s="18"/>
      <c r="G79" s="26">
        <v>65</v>
      </c>
      <c r="H79" s="109">
        <f>B79/1000*G79</f>
        <v>3770</v>
      </c>
    </row>
    <row r="80" spans="2:8" x14ac:dyDescent="0.2">
      <c r="G80" s="50"/>
      <c r="H80" s="105"/>
    </row>
    <row r="81" spans="1:8" ht="19.399999999999999" x14ac:dyDescent="0.3">
      <c r="B81" s="49" t="s">
        <v>27</v>
      </c>
      <c r="G81" s="48"/>
      <c r="H81" s="105"/>
    </row>
    <row r="82" spans="1:8" x14ac:dyDescent="0.2">
      <c r="B82" s="29" t="s">
        <v>84</v>
      </c>
      <c r="G82" s="50" t="s">
        <v>44</v>
      </c>
      <c r="H82" s="105"/>
    </row>
    <row r="83" spans="1:8" x14ac:dyDescent="0.2">
      <c r="B83" s="60">
        <v>89000</v>
      </c>
      <c r="C83" s="25" t="s">
        <v>45</v>
      </c>
      <c r="D83" s="17"/>
      <c r="E83" s="17"/>
      <c r="F83" s="18"/>
      <c r="G83" s="26">
        <v>11.3</v>
      </c>
      <c r="H83" s="109">
        <f>B83/1000*G83</f>
        <v>1005.7</v>
      </c>
    </row>
    <row r="84" spans="1:8" x14ac:dyDescent="0.2">
      <c r="B84" s="60">
        <v>5000</v>
      </c>
      <c r="C84" s="25" t="s">
        <v>46</v>
      </c>
      <c r="D84" s="17"/>
      <c r="E84" s="17"/>
      <c r="F84" s="18"/>
      <c r="G84" s="26">
        <v>3.3999999999999995</v>
      </c>
      <c r="H84" s="109">
        <f>B84/1000*G84</f>
        <v>16.999999999999996</v>
      </c>
    </row>
    <row r="85" spans="1:8" ht="11.95" customHeight="1" x14ac:dyDescent="0.2">
      <c r="B85" s="111"/>
      <c r="C85" s="112"/>
      <c r="D85" s="20"/>
      <c r="E85" s="20"/>
      <c r="F85" s="20"/>
      <c r="G85" s="20"/>
      <c r="H85" s="106"/>
    </row>
    <row r="86" spans="1:8" s="7" customFormat="1" ht="17.350000000000001" customHeight="1" x14ac:dyDescent="0.2">
      <c r="D86" s="113"/>
      <c r="E86" s="114"/>
      <c r="F86" s="53"/>
      <c r="G86" s="97" t="s">
        <v>93</v>
      </c>
      <c r="H86" s="115">
        <f>SUM(H8:H23,H40:H84)</f>
        <v>101469.018</v>
      </c>
    </row>
    <row r="87" spans="1:8" x14ac:dyDescent="0.2">
      <c r="F87" s="54"/>
    </row>
    <row r="88" spans="1:8" x14ac:dyDescent="0.2">
      <c r="F88" s="54"/>
    </row>
    <row r="90" spans="1:8" x14ac:dyDescent="0.2">
      <c r="A90" s="55"/>
    </row>
  </sheetData>
  <sheetProtection algorithmName="SHA-512" hashValue="Ke27ds3x4ZJaqRKYXKjm/6fxBgnrIdZZFvnDc640m+BHll28Ulh7Z5TPM7WMf6KfV7v1oZkwnHBl1b5kgfWXPA==" saltValue="BOweEZYmi1B68QGdBqzckw==" spinCount="100000" sheet="1" objects="1" scenarios="1" selectLockedCells="1"/>
  <pageMargins left="0.59055118110236227" right="0.59055118110236227" top="0.62992125984251968" bottom="0.62992125984251968" header="0.78740157480314965" footer="0.78740157480314965"/>
  <pageSetup paperSize="9" scale="95" fitToHeight="2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showGridLines="0" zoomScale="110" zoomScaleNormal="110" workbookViewId="0">
      <selection activeCell="B4" sqref="B4"/>
    </sheetView>
  </sheetViews>
  <sheetFormatPr baseColWidth="10" defaultColWidth="11.625" defaultRowHeight="12.5" x14ac:dyDescent="0.2"/>
  <cols>
    <col min="1" max="1" width="5.875" customWidth="1"/>
    <col min="2" max="2" width="28.625" customWidth="1"/>
    <col min="3" max="3" width="25.625" customWidth="1"/>
    <col min="4" max="4" width="6" customWidth="1"/>
    <col min="5" max="5" width="25.625" customWidth="1"/>
  </cols>
  <sheetData>
    <row r="1" spans="1:6" ht="22.85" x14ac:dyDescent="0.35">
      <c r="A1" s="1" t="s">
        <v>109</v>
      </c>
      <c r="F1" s="123" t="s">
        <v>108</v>
      </c>
    </row>
    <row r="4" spans="1:6" ht="28.6" customHeight="1" x14ac:dyDescent="0.2">
      <c r="B4" s="67" t="s">
        <v>24</v>
      </c>
    </row>
    <row r="5" spans="1:6" ht="30.85" customHeight="1" x14ac:dyDescent="0.2">
      <c r="B5" s="62" t="s">
        <v>52</v>
      </c>
      <c r="C5" s="72" t="s">
        <v>101</v>
      </c>
      <c r="D5" s="85" t="s">
        <v>53</v>
      </c>
      <c r="E5" s="64" t="s">
        <v>102</v>
      </c>
    </row>
    <row r="6" spans="1:6" ht="16.45" customHeight="1" x14ac:dyDescent="0.2">
      <c r="B6" s="68" t="s">
        <v>98</v>
      </c>
      <c r="C6" s="73">
        <f>'Calcul empreinte carbone'!H8</f>
        <v>5250</v>
      </c>
      <c r="D6" s="79">
        <f t="shared" ref="D6:D13" si="0">C6/$C$19</f>
        <v>5.1739931098968558E-2</v>
      </c>
      <c r="E6" s="117">
        <f>SUM(C6:C8)</f>
        <v>24113.317999999999</v>
      </c>
    </row>
    <row r="7" spans="1:6" ht="16.45" customHeight="1" x14ac:dyDescent="0.2">
      <c r="B7" s="70" t="s">
        <v>99</v>
      </c>
      <c r="C7" s="74">
        <f>SUM('Calcul empreinte carbone'!H11:H23)</f>
        <v>15144.52</v>
      </c>
      <c r="D7" s="80">
        <f t="shared" si="0"/>
        <v>0.14925265168132407</v>
      </c>
      <c r="E7" s="118"/>
    </row>
    <row r="8" spans="1:6" ht="16.45" customHeight="1" x14ac:dyDescent="0.2">
      <c r="B8" s="69" t="s">
        <v>3</v>
      </c>
      <c r="C8" s="75">
        <f>'Calcul empreinte carbone'!H40</f>
        <v>3718.7979999999998</v>
      </c>
      <c r="D8" s="81">
        <f t="shared" si="0"/>
        <v>3.664959091256801E-2</v>
      </c>
      <c r="E8" s="119"/>
    </row>
    <row r="9" spans="1:6" ht="16.45" customHeight="1" x14ac:dyDescent="0.2">
      <c r="B9" s="68" t="s">
        <v>47</v>
      </c>
      <c r="C9" s="73">
        <f>'Calcul empreinte carbone'!H42+'Calcul empreinte carbone'!H46</f>
        <v>30480</v>
      </c>
      <c r="D9" s="79">
        <f t="shared" si="0"/>
        <v>0.30038725712315456</v>
      </c>
      <c r="E9" s="117">
        <f>SUM(C9:C12)</f>
        <v>53674.8</v>
      </c>
    </row>
    <row r="10" spans="1:6" ht="16.45" customHeight="1" x14ac:dyDescent="0.2">
      <c r="B10" s="71" t="s">
        <v>48</v>
      </c>
      <c r="C10" s="76">
        <f>'Calcul empreinte carbone'!H48+'Calcul empreinte carbone'!H51</f>
        <v>2900</v>
      </c>
      <c r="D10" s="82">
        <f t="shared" si="0"/>
        <v>2.8580152416573107E-2</v>
      </c>
      <c r="E10" s="118"/>
    </row>
    <row r="11" spans="1:6" ht="16.45" customHeight="1" x14ac:dyDescent="0.2">
      <c r="B11" s="70" t="s">
        <v>49</v>
      </c>
      <c r="C11" s="74">
        <f>'Calcul empreinte carbone'!H53</f>
        <v>20250</v>
      </c>
      <c r="D11" s="80">
        <f t="shared" si="0"/>
        <v>0.19956830566745015</v>
      </c>
      <c r="E11" s="118"/>
    </row>
    <row r="12" spans="1:6" ht="16.45" customHeight="1" x14ac:dyDescent="0.2">
      <c r="B12" s="70" t="s">
        <v>50</v>
      </c>
      <c r="C12" s="74">
        <f>'Calcul empreinte carbone'!H56</f>
        <v>44.8</v>
      </c>
      <c r="D12" s="80">
        <f t="shared" si="0"/>
        <v>4.4151407871119831E-4</v>
      </c>
      <c r="E12" s="118"/>
    </row>
    <row r="13" spans="1:6" ht="16.45" customHeight="1" x14ac:dyDescent="0.2">
      <c r="B13" s="61" t="s">
        <v>79</v>
      </c>
      <c r="C13" s="77">
        <f>'Calcul empreinte carbone'!H59</f>
        <v>367.5</v>
      </c>
      <c r="D13" s="83">
        <f t="shared" si="0"/>
        <v>3.6217951769277989E-3</v>
      </c>
      <c r="E13" s="65">
        <f t="shared" ref="E13:E18" si="1">C13</f>
        <v>367.5</v>
      </c>
    </row>
    <row r="14" spans="1:6" ht="16.45" customHeight="1" x14ac:dyDescent="0.2">
      <c r="B14" s="68" t="s">
        <v>103</v>
      </c>
      <c r="C14" s="73">
        <f>SUM('Calcul empreinte carbone'!H62:H65)</f>
        <v>9500</v>
      </c>
      <c r="D14" s="83">
        <f t="shared" ref="D14:D17" si="2">C14/$C$19</f>
        <v>9.3624637226705013E-2</v>
      </c>
      <c r="E14" s="65">
        <f t="shared" si="1"/>
        <v>9500</v>
      </c>
    </row>
    <row r="15" spans="1:6" ht="16.45" customHeight="1" x14ac:dyDescent="0.2">
      <c r="B15" s="68" t="s">
        <v>37</v>
      </c>
      <c r="C15" s="73">
        <f>SUM('Calcul empreinte carbone'!H67:H70)</f>
        <v>1775.7</v>
      </c>
      <c r="D15" s="83">
        <f t="shared" si="2"/>
        <v>1.7499922981416852E-2</v>
      </c>
      <c r="E15" s="65">
        <f t="shared" si="1"/>
        <v>1775.7</v>
      </c>
    </row>
    <row r="16" spans="1:6" ht="16.45" customHeight="1" x14ac:dyDescent="0.2">
      <c r="B16" s="68" t="s">
        <v>81</v>
      </c>
      <c r="C16" s="73">
        <f>SUM('Calcul empreinte carbone'!H72:H74)</f>
        <v>6365</v>
      </c>
      <c r="D16" s="83">
        <f t="shared" si="2"/>
        <v>6.2728506941892359E-2</v>
      </c>
      <c r="E16" s="65">
        <f t="shared" si="1"/>
        <v>6365</v>
      </c>
    </row>
    <row r="17" spans="2:5" ht="16.45" customHeight="1" x14ac:dyDescent="0.2">
      <c r="B17" s="61" t="s">
        <v>86</v>
      </c>
      <c r="C17" s="77">
        <f>SUM('Calcul empreinte carbone'!H78:H79)</f>
        <v>4650</v>
      </c>
      <c r="D17" s="83">
        <f t="shared" si="2"/>
        <v>4.5826796116229293E-2</v>
      </c>
      <c r="E17" s="65">
        <f t="shared" si="1"/>
        <v>4650</v>
      </c>
    </row>
    <row r="18" spans="2:5" ht="16.45" customHeight="1" x14ac:dyDescent="0.2">
      <c r="B18" s="61" t="s">
        <v>27</v>
      </c>
      <c r="C18" s="77">
        <f>SUM('Calcul empreinte carbone'!H83:H84)</f>
        <v>1022.7</v>
      </c>
      <c r="D18" s="83">
        <f>C18/$C$19</f>
        <v>1.0078938578079075E-2</v>
      </c>
      <c r="E18" s="65">
        <f t="shared" si="1"/>
        <v>1022.7</v>
      </c>
    </row>
    <row r="19" spans="2:5" ht="16.45" customHeight="1" x14ac:dyDescent="0.2">
      <c r="B19" s="63" t="s">
        <v>51</v>
      </c>
      <c r="C19" s="78">
        <f>SUM(C6:C18)</f>
        <v>101469.018</v>
      </c>
      <c r="D19" s="84">
        <f>C19/$C$19</f>
        <v>1</v>
      </c>
      <c r="E19" s="66">
        <f>SUM(E6:E18)</f>
        <v>101469.018</v>
      </c>
    </row>
    <row r="22" spans="2:5" x14ac:dyDescent="0.2">
      <c r="B22" s="67"/>
    </row>
    <row r="23" spans="2:5" x14ac:dyDescent="0.2">
      <c r="B23" s="96"/>
    </row>
    <row r="24" spans="2:5" x14ac:dyDescent="0.2">
      <c r="B24" s="96"/>
    </row>
    <row r="25" spans="2:5" x14ac:dyDescent="0.2">
      <c r="B25" s="96"/>
    </row>
  </sheetData>
  <sheetProtection algorithmName="SHA-512" hashValue="EeiAcTav0hd7ttUQCEq8TGxOazy7549pZBPgRfn0I0wEAmOVaGSsYucOMlm00vg/PyqTdzWpva8ihxRnR0vdhQ==" saltValue="ZcA59/B4lipoqXGAsePdxA==" spinCount="100000" sheet="1" objects="1" scenarios="1"/>
  <mergeCells count="2">
    <mergeCell ref="E9:E12"/>
    <mergeCell ref="E6:E8"/>
  </mergeCells>
  <conditionalFormatting sqref="D6:D1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8740157480314965" right="0.78740157480314965" top="1.0236220472440944" bottom="1.0236220472440944" header="0.78740157480314965" footer="0.78740157480314965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I30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37" customWidth="1"/>
  </cols>
  <sheetData>
    <row r="9" spans="1:9" ht="20.8" x14ac:dyDescent="0.35">
      <c r="A9" s="86" t="s">
        <v>54</v>
      </c>
    </row>
    <row r="10" spans="1:9" ht="18" x14ac:dyDescent="0.3">
      <c r="A10" s="87"/>
    </row>
    <row r="11" spans="1:9" ht="18" x14ac:dyDescent="0.3">
      <c r="B11" s="88" t="s">
        <v>55</v>
      </c>
    </row>
    <row r="12" spans="1:9" ht="14.55" x14ac:dyDescent="0.25">
      <c r="B12" s="89"/>
      <c r="C12" s="120" t="s">
        <v>63</v>
      </c>
      <c r="D12" s="121"/>
      <c r="E12" s="121"/>
      <c r="F12" s="121"/>
      <c r="G12" s="121"/>
      <c r="H12" s="121"/>
      <c r="I12" s="90" t="s">
        <v>56</v>
      </c>
    </row>
    <row r="14" spans="1:9" x14ac:dyDescent="0.2">
      <c r="C14" s="122" t="s">
        <v>107</v>
      </c>
    </row>
    <row r="28" spans="1:1" ht="13.15" x14ac:dyDescent="0.25">
      <c r="A28" s="91" t="s">
        <v>57</v>
      </c>
    </row>
    <row r="29" spans="1:1" ht="13.15" x14ac:dyDescent="0.25">
      <c r="A29" s="92" t="s">
        <v>58</v>
      </c>
    </row>
    <row r="30" spans="1:1" x14ac:dyDescent="0.2">
      <c r="A30" s="93" t="s">
        <v>59</v>
      </c>
    </row>
  </sheetData>
  <sheetProtection algorithmName="SHA-512" hashValue="SHCNaLKa/nqRc9hFp99ZWZMbVIBJhPrahbs3YfVDY0l9bHo0sqWoMi2laWuffXzGrb7ao8HIFhUQy9x6e7sr1w==" saltValue="gegmwXH07NLFEbMLOcffHw==" spinCount="100000" sheet="1" objects="1" scenarios="1"/>
  <mergeCells count="1">
    <mergeCell ref="C12:H12"/>
  </mergeCells>
  <hyperlinks>
    <hyperlink ref="C12" r:id="rId1" xr:uid="{2EF06EB0-1078-4A95-8944-CE3514343EC7}"/>
    <hyperlink ref="A29" r:id="rId2" xr:uid="{90B66754-68E2-4FEF-98EB-4B5695DE75DA}"/>
  </hyperlink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 empreinte carbone</vt:lpstr>
      <vt:lpstr>Résultats</vt:lpstr>
      <vt:lpstr>Mot de passe</vt:lpstr>
      <vt:lpstr>'Calcul empreinte carbone'!Zone_d_impression</vt:lpstr>
      <vt:lpstr>Résultats!Zone_d_impression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2022-08-21T18:33:25Z</cp:lastPrinted>
  <dcterms:created xsi:type="dcterms:W3CDTF">2022-08-18T16:34:37Z</dcterms:created>
  <dcterms:modified xsi:type="dcterms:W3CDTF">2023-12-14T08:16:38Z</dcterms:modified>
</cp:coreProperties>
</file>