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B15E6D82-AE28-4BE3-8ADF-BA2BDABEC233}" xr6:coauthVersionLast="47" xr6:coauthVersionMax="47" xr10:uidLastSave="{00000000-0000-0000-0000-000000000000}"/>
  <workbookProtection workbookAlgorithmName="SHA-512" workbookHashValue="61/LqpJn2sMi7Q97Y2/z5da4+tVzoMFEBviqFrCgCRiR9lEZlOqkbtJLhjGaS6erbVH0JGXwVQ5WEAxUwnNfgA==" workbookSaltValue="G+TEpnzQvbv4kXMZVfjrdg==" workbookSpinCount="100000" lockStructure="1"/>
  <bookViews>
    <workbookView xWindow="-111" yWindow="-111" windowWidth="26806" windowHeight="14456" tabRatio="910" xr2:uid="{FD6161AB-9FBC-46CB-8B24-05EAE9F8365C}"/>
  </bookViews>
  <sheets>
    <sheet name="Paramètres" sheetId="2" r:id="rId1"/>
    <sheet name="Janvier" sheetId="1" r:id="rId2"/>
    <sheet name="Février" sheetId="5" r:id="rId3"/>
    <sheet name="Mars" sheetId="6" r:id="rId4"/>
    <sheet name="Avril" sheetId="7" r:id="rId5"/>
    <sheet name="Mai" sheetId="8" r:id="rId6"/>
    <sheet name="Juin" sheetId="9" r:id="rId7"/>
    <sheet name="Juillet" sheetId="10" r:id="rId8"/>
    <sheet name="Aout" sheetId="11" r:id="rId9"/>
    <sheet name="Septembre" sheetId="12" r:id="rId10"/>
    <sheet name="Octobre" sheetId="13" r:id="rId11"/>
    <sheet name="Novembre" sheetId="14" r:id="rId12"/>
    <sheet name="Décembre" sheetId="15" r:id="rId13"/>
    <sheet name="Calcul régularisation fin année" sheetId="3" r:id="rId14"/>
    <sheet name="Mot de passe" sheetId="4" r:id="rId15"/>
  </sheets>
  <definedNames>
    <definedName name="_xlnm.Print_Area" localSheetId="8">Aout!$A$1:$H$43</definedName>
    <definedName name="_xlnm.Print_Area" localSheetId="4">Avril!$A$1:$H$43</definedName>
    <definedName name="_xlnm.Print_Area" localSheetId="12">Décembre!$A$1:$H$43</definedName>
    <definedName name="_xlnm.Print_Area" localSheetId="2">Février!$A$1:$H$43</definedName>
    <definedName name="_xlnm.Print_Area" localSheetId="1">Janvier!$A$1:$H$43</definedName>
    <definedName name="_xlnm.Print_Area" localSheetId="7">Juillet!$A$1:$H$43</definedName>
    <definedName name="_xlnm.Print_Area" localSheetId="6">Juin!$A$1:$H$43</definedName>
    <definedName name="_xlnm.Print_Area" localSheetId="5">Mai!$A$1:$H$43</definedName>
    <definedName name="_xlnm.Print_Area" localSheetId="3">Mars!$A$1:$H$43</definedName>
    <definedName name="_xlnm.Print_Area" localSheetId="11">Novembre!$A$1:$H$43</definedName>
    <definedName name="_xlnm.Print_Area" localSheetId="10">Octobre!$A$1:$H$43</definedName>
    <definedName name="_xlnm.Print_Area" localSheetId="0">Paramètres!$A$1:$E$40</definedName>
    <definedName name="_xlnm.Print_Area" localSheetId="9">Septembre!$A$1:$H$43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37" i="2"/>
  <c r="D36" i="2"/>
  <c r="D35" i="2"/>
  <c r="D34" i="2"/>
  <c r="E38" i="2"/>
  <c r="E37" i="2"/>
  <c r="E36" i="2"/>
  <c r="E35" i="2"/>
  <c r="E34" i="2"/>
  <c r="C38" i="2"/>
  <c r="C37" i="2"/>
  <c r="C36" i="2"/>
  <c r="C35" i="2"/>
  <c r="C34" i="2"/>
  <c r="B35" i="2"/>
  <c r="B36" i="2"/>
  <c r="B37" i="2"/>
  <c r="B38" i="2"/>
  <c r="B34" i="2"/>
  <c r="A11" i="12"/>
  <c r="B11" i="12" s="1"/>
  <c r="A11" i="15"/>
  <c r="A12" i="15" s="1"/>
  <c r="A3" i="15"/>
  <c r="E42" i="15"/>
  <c r="C8" i="15"/>
  <c r="C7" i="15"/>
  <c r="C6" i="15"/>
  <c r="C5" i="15"/>
  <c r="A11" i="14"/>
  <c r="A12" i="14" s="1"/>
  <c r="A3" i="14"/>
  <c r="E42" i="14"/>
  <c r="C8" i="14"/>
  <c r="C7" i="14"/>
  <c r="C6" i="14"/>
  <c r="C5" i="14"/>
  <c r="A11" i="13"/>
  <c r="A12" i="13" s="1"/>
  <c r="A3" i="13"/>
  <c r="E42" i="13"/>
  <c r="C8" i="13"/>
  <c r="C7" i="13"/>
  <c r="C6" i="13"/>
  <c r="C5" i="13"/>
  <c r="A3" i="12"/>
  <c r="E42" i="12"/>
  <c r="C8" i="12"/>
  <c r="C7" i="12"/>
  <c r="C6" i="12"/>
  <c r="C5" i="12"/>
  <c r="A11" i="11"/>
  <c r="A12" i="11" s="1"/>
  <c r="A3" i="11"/>
  <c r="E42" i="11"/>
  <c r="C8" i="11"/>
  <c r="C7" i="11"/>
  <c r="C6" i="11"/>
  <c r="C5" i="11"/>
  <c r="A11" i="9"/>
  <c r="B11" i="9" s="1"/>
  <c r="A11" i="10"/>
  <c r="A12" i="10" s="1"/>
  <c r="A3" i="10"/>
  <c r="E42" i="10"/>
  <c r="C8" i="10"/>
  <c r="C7" i="10"/>
  <c r="C6" i="10"/>
  <c r="C5" i="10"/>
  <c r="A3" i="9"/>
  <c r="E42" i="9"/>
  <c r="C8" i="9"/>
  <c r="C7" i="9"/>
  <c r="C6" i="9"/>
  <c r="C5" i="9"/>
  <c r="A3" i="8"/>
  <c r="A11" i="8"/>
  <c r="B11" i="8" s="1"/>
  <c r="E42" i="8"/>
  <c r="C8" i="8"/>
  <c r="C7" i="8"/>
  <c r="C6" i="8"/>
  <c r="C5" i="8"/>
  <c r="A11" i="7"/>
  <c r="A12" i="7" s="1"/>
  <c r="A13" i="7" s="1"/>
  <c r="A3" i="7"/>
  <c r="E42" i="7"/>
  <c r="C8" i="7"/>
  <c r="C7" i="7"/>
  <c r="C6" i="7"/>
  <c r="C5" i="7"/>
  <c r="A11" i="6"/>
  <c r="A12" i="6" s="1"/>
  <c r="A3" i="6"/>
  <c r="E42" i="6"/>
  <c r="C8" i="6"/>
  <c r="C7" i="6"/>
  <c r="C6" i="6"/>
  <c r="C5" i="6"/>
  <c r="A11" i="5"/>
  <c r="A12" i="5" s="1"/>
  <c r="B12" i="5" s="1"/>
  <c r="A3" i="5"/>
  <c r="E42" i="5"/>
  <c r="C8" i="5"/>
  <c r="C7" i="5"/>
  <c r="C6" i="5"/>
  <c r="C5" i="5"/>
  <c r="C8" i="1"/>
  <c r="B19" i="2"/>
  <c r="F15" i="5" s="1"/>
  <c r="G15" i="5" s="1"/>
  <c r="C7" i="1"/>
  <c r="C6" i="1"/>
  <c r="C5" i="1"/>
  <c r="A3" i="1"/>
  <c r="A11" i="1"/>
  <c r="A12" i="1" s="1"/>
  <c r="E42" i="1"/>
  <c r="B11" i="7" l="1"/>
  <c r="F23" i="5"/>
  <c r="G23" i="5" s="1"/>
  <c r="F38" i="5"/>
  <c r="G38" i="5" s="1"/>
  <c r="F25" i="6"/>
  <c r="G25" i="6" s="1"/>
  <c r="F27" i="7"/>
  <c r="G27" i="7" s="1"/>
  <c r="F21" i="8"/>
  <c r="G21" i="8" s="1"/>
  <c r="F40" i="8"/>
  <c r="G40" i="8" s="1"/>
  <c r="F25" i="9"/>
  <c r="G25" i="9" s="1"/>
  <c r="F24" i="10"/>
  <c r="G24" i="10" s="1"/>
  <c r="F24" i="5"/>
  <c r="G24" i="5" s="1"/>
  <c r="F30" i="6"/>
  <c r="G30" i="6" s="1"/>
  <c r="F31" i="7"/>
  <c r="G31" i="7" s="1"/>
  <c r="F22" i="8"/>
  <c r="G22" i="8" s="1"/>
  <c r="F31" i="9"/>
  <c r="G31" i="9" s="1"/>
  <c r="F30" i="10"/>
  <c r="G30" i="10" s="1"/>
  <c r="F27" i="11"/>
  <c r="G27" i="11" s="1"/>
  <c r="F17" i="5"/>
  <c r="G17" i="5" s="1"/>
  <c r="F13" i="6"/>
  <c r="G13" i="6" s="1"/>
  <c r="F13" i="7"/>
  <c r="G13" i="7" s="1"/>
  <c r="F27" i="8"/>
  <c r="G27" i="8" s="1"/>
  <c r="F33" i="11"/>
  <c r="G33" i="11" s="1"/>
  <c r="F19" i="5"/>
  <c r="G19" i="5" s="1"/>
  <c r="F30" i="5"/>
  <c r="G30" i="5" s="1"/>
  <c r="F14" i="6"/>
  <c r="G14" i="6" s="1"/>
  <c r="F36" i="6"/>
  <c r="G36" i="6" s="1"/>
  <c r="F14" i="7"/>
  <c r="G14" i="7" s="1"/>
  <c r="F40" i="7"/>
  <c r="G40" i="7" s="1"/>
  <c r="F28" i="8"/>
  <c r="G28" i="8" s="1"/>
  <c r="F12" i="9"/>
  <c r="G12" i="9" s="1"/>
  <c r="F12" i="5"/>
  <c r="G12" i="5" s="1"/>
  <c r="F20" i="5"/>
  <c r="G20" i="5" s="1"/>
  <c r="F32" i="5"/>
  <c r="G32" i="5" s="1"/>
  <c r="F18" i="6"/>
  <c r="G18" i="6" s="1"/>
  <c r="F37" i="6"/>
  <c r="G37" i="6" s="1"/>
  <c r="F22" i="7"/>
  <c r="G22" i="7" s="1"/>
  <c r="F33" i="8"/>
  <c r="G33" i="8" s="1"/>
  <c r="F18" i="9"/>
  <c r="G18" i="9" s="1"/>
  <c r="F12" i="10"/>
  <c r="G12" i="10" s="1"/>
  <c r="F13" i="12"/>
  <c r="G13" i="12" s="1"/>
  <c r="F27" i="5"/>
  <c r="G27" i="5" s="1"/>
  <c r="F31" i="6"/>
  <c r="G31" i="6" s="1"/>
  <c r="F36" i="7"/>
  <c r="G36" i="7" s="1"/>
  <c r="F37" i="9"/>
  <c r="G37" i="9" s="1"/>
  <c r="F36" i="10"/>
  <c r="G36" i="10" s="1"/>
  <c r="F13" i="5"/>
  <c r="G13" i="5" s="1"/>
  <c r="F21" i="5"/>
  <c r="G21" i="5" s="1"/>
  <c r="F33" i="5"/>
  <c r="G33" i="5" s="1"/>
  <c r="F19" i="6"/>
  <c r="G19" i="6" s="1"/>
  <c r="F23" i="7"/>
  <c r="G23" i="7" s="1"/>
  <c r="F15" i="8"/>
  <c r="G15" i="8" s="1"/>
  <c r="F39" i="8"/>
  <c r="G39" i="8" s="1"/>
  <c r="F19" i="9"/>
  <c r="G19" i="9" s="1"/>
  <c r="F18" i="10"/>
  <c r="G18" i="10" s="1"/>
  <c r="F15" i="11"/>
  <c r="G15" i="11" s="1"/>
  <c r="F14" i="5"/>
  <c r="G14" i="5" s="1"/>
  <c r="F21" i="11"/>
  <c r="G21" i="11" s="1"/>
  <c r="F18" i="1"/>
  <c r="G18" i="1" s="1"/>
  <c r="F40" i="15"/>
  <c r="G40" i="15" s="1"/>
  <c r="F34" i="15"/>
  <c r="G34" i="15" s="1"/>
  <c r="F28" i="15"/>
  <c r="G28" i="15" s="1"/>
  <c r="F22" i="15"/>
  <c r="G22" i="15" s="1"/>
  <c r="F16" i="15"/>
  <c r="G16" i="15" s="1"/>
  <c r="F37" i="14"/>
  <c r="G37" i="14" s="1"/>
  <c r="F33" i="14"/>
  <c r="G33" i="14" s="1"/>
  <c r="F28" i="14"/>
  <c r="G28" i="14" s="1"/>
  <c r="F24" i="14"/>
  <c r="G24" i="14" s="1"/>
  <c r="F19" i="14"/>
  <c r="G19" i="14" s="1"/>
  <c r="F15" i="14"/>
  <c r="G15" i="14" s="1"/>
  <c r="F38" i="13"/>
  <c r="G38" i="13" s="1"/>
  <c r="F33" i="13"/>
  <c r="G33" i="13" s="1"/>
  <c r="F29" i="13"/>
  <c r="G29" i="13" s="1"/>
  <c r="F24" i="13"/>
  <c r="G24" i="13" s="1"/>
  <c r="F20" i="13"/>
  <c r="G20" i="13" s="1"/>
  <c r="F15" i="13"/>
  <c r="G15" i="13" s="1"/>
  <c r="F11" i="13"/>
  <c r="G11" i="13" s="1"/>
  <c r="F36" i="12"/>
  <c r="G36" i="12" s="1"/>
  <c r="F30" i="12"/>
  <c r="G30" i="12" s="1"/>
  <c r="F24" i="12"/>
  <c r="G24" i="12" s="1"/>
  <c r="F18" i="12"/>
  <c r="G18" i="12" s="1"/>
  <c r="F12" i="12"/>
  <c r="G12" i="12" s="1"/>
  <c r="F38" i="11"/>
  <c r="G38" i="11" s="1"/>
  <c r="F32" i="11"/>
  <c r="G32" i="11" s="1"/>
  <c r="F26" i="11"/>
  <c r="G26" i="11" s="1"/>
  <c r="F20" i="11"/>
  <c r="G20" i="11" s="1"/>
  <c r="F14" i="11"/>
  <c r="G14" i="11" s="1"/>
  <c r="F41" i="10"/>
  <c r="G41" i="10" s="1"/>
  <c r="F35" i="10"/>
  <c r="G35" i="10" s="1"/>
  <c r="F29" i="10"/>
  <c r="G29" i="10" s="1"/>
  <c r="F23" i="10"/>
  <c r="G23" i="10" s="1"/>
  <c r="F17" i="10"/>
  <c r="G17" i="10" s="1"/>
  <c r="F11" i="10"/>
  <c r="G11" i="10" s="1"/>
  <c r="F36" i="9"/>
  <c r="G36" i="9" s="1"/>
  <c r="F30" i="9"/>
  <c r="G30" i="9" s="1"/>
  <c r="F24" i="9"/>
  <c r="G24" i="9" s="1"/>
  <c r="F39" i="15"/>
  <c r="G39" i="15" s="1"/>
  <c r="F33" i="15"/>
  <c r="G33" i="15" s="1"/>
  <c r="F27" i="15"/>
  <c r="G27" i="15" s="1"/>
  <c r="F21" i="15"/>
  <c r="G21" i="15" s="1"/>
  <c r="F15" i="15"/>
  <c r="G15" i="15" s="1"/>
  <c r="F32" i="14"/>
  <c r="G32" i="14" s="1"/>
  <c r="F23" i="14"/>
  <c r="G23" i="14" s="1"/>
  <c r="F14" i="14"/>
  <c r="G14" i="14" s="1"/>
  <c r="F37" i="13"/>
  <c r="G37" i="13" s="1"/>
  <c r="F28" i="13"/>
  <c r="G28" i="13" s="1"/>
  <c r="F19" i="13"/>
  <c r="G19" i="13" s="1"/>
  <c r="F35" i="12"/>
  <c r="G35" i="12" s="1"/>
  <c r="F29" i="12"/>
  <c r="G29" i="12" s="1"/>
  <c r="F23" i="12"/>
  <c r="G23" i="12" s="1"/>
  <c r="F17" i="12"/>
  <c r="G17" i="12" s="1"/>
  <c r="F11" i="12"/>
  <c r="G11" i="12" s="1"/>
  <c r="F37" i="11"/>
  <c r="G37" i="11" s="1"/>
  <c r="F31" i="11"/>
  <c r="G31" i="11" s="1"/>
  <c r="F25" i="11"/>
  <c r="G25" i="11" s="1"/>
  <c r="F19" i="11"/>
  <c r="G19" i="11" s="1"/>
  <c r="F13" i="11"/>
  <c r="G13" i="11" s="1"/>
  <c r="F40" i="10"/>
  <c r="G40" i="10" s="1"/>
  <c r="F34" i="10"/>
  <c r="G34" i="10" s="1"/>
  <c r="F28" i="10"/>
  <c r="G28" i="10" s="1"/>
  <c r="F22" i="10"/>
  <c r="G22" i="10" s="1"/>
  <c r="F16" i="10"/>
  <c r="G16" i="10" s="1"/>
  <c r="F35" i="9"/>
  <c r="G35" i="9" s="1"/>
  <c r="F29" i="9"/>
  <c r="G29" i="9" s="1"/>
  <c r="F23" i="9"/>
  <c r="G23" i="9" s="1"/>
  <c r="F17" i="9"/>
  <c r="G17" i="9" s="1"/>
  <c r="F11" i="9"/>
  <c r="G11" i="9" s="1"/>
  <c r="F38" i="8"/>
  <c r="G38" i="8" s="1"/>
  <c r="F32" i="8"/>
  <c r="G32" i="8" s="1"/>
  <c r="F26" i="8"/>
  <c r="G26" i="8" s="1"/>
  <c r="F20" i="8"/>
  <c r="G20" i="8" s="1"/>
  <c r="F14" i="8"/>
  <c r="G14" i="8" s="1"/>
  <c r="F39" i="7"/>
  <c r="G39" i="7" s="1"/>
  <c r="F35" i="7"/>
  <c r="G35" i="7" s="1"/>
  <c r="F30" i="7"/>
  <c r="G30" i="7" s="1"/>
  <c r="F26" i="7"/>
  <c r="G26" i="7" s="1"/>
  <c r="F21" i="7"/>
  <c r="G21" i="7" s="1"/>
  <c r="F17" i="7"/>
  <c r="G17" i="7" s="1"/>
  <c r="F12" i="7"/>
  <c r="G12" i="7" s="1"/>
  <c r="F41" i="6"/>
  <c r="G41" i="6" s="1"/>
  <c r="F35" i="6"/>
  <c r="G35" i="6" s="1"/>
  <c r="F29" i="6"/>
  <c r="G29" i="6" s="1"/>
  <c r="F23" i="6"/>
  <c r="G23" i="6" s="1"/>
  <c r="F17" i="6"/>
  <c r="G17" i="6" s="1"/>
  <c r="F12" i="6"/>
  <c r="G12" i="6" s="1"/>
  <c r="F37" i="5"/>
  <c r="G37" i="5" s="1"/>
  <c r="F31" i="5"/>
  <c r="G31" i="5" s="1"/>
  <c r="F25" i="5"/>
  <c r="G25" i="5" s="1"/>
  <c r="F38" i="15"/>
  <c r="G38" i="15" s="1"/>
  <c r="F32" i="15"/>
  <c r="G32" i="15" s="1"/>
  <c r="F26" i="15"/>
  <c r="G26" i="15" s="1"/>
  <c r="F20" i="15"/>
  <c r="G20" i="15" s="1"/>
  <c r="F14" i="15"/>
  <c r="G14" i="15" s="1"/>
  <c r="F40" i="14"/>
  <c r="G40" i="14" s="1"/>
  <c r="F36" i="14"/>
  <c r="G36" i="14" s="1"/>
  <c r="F31" i="14"/>
  <c r="G31" i="14" s="1"/>
  <c r="F27" i="14"/>
  <c r="G27" i="14" s="1"/>
  <c r="F22" i="14"/>
  <c r="G22" i="14" s="1"/>
  <c r="F18" i="14"/>
  <c r="G18" i="14" s="1"/>
  <c r="F13" i="14"/>
  <c r="G13" i="14" s="1"/>
  <c r="F41" i="13"/>
  <c r="G41" i="13" s="1"/>
  <c r="F36" i="13"/>
  <c r="G36" i="13" s="1"/>
  <c r="F32" i="13"/>
  <c r="G32" i="13" s="1"/>
  <c r="F27" i="13"/>
  <c r="G27" i="13" s="1"/>
  <c r="F23" i="13"/>
  <c r="G23" i="13" s="1"/>
  <c r="F18" i="13"/>
  <c r="G18" i="13" s="1"/>
  <c r="F14" i="13"/>
  <c r="G14" i="13" s="1"/>
  <c r="F40" i="12"/>
  <c r="G40" i="12" s="1"/>
  <c r="F34" i="12"/>
  <c r="G34" i="12" s="1"/>
  <c r="F28" i="12"/>
  <c r="G28" i="12" s="1"/>
  <c r="F22" i="12"/>
  <c r="G22" i="12" s="1"/>
  <c r="F16" i="12"/>
  <c r="G16" i="12" s="1"/>
  <c r="F36" i="11"/>
  <c r="G36" i="11" s="1"/>
  <c r="F30" i="11"/>
  <c r="G30" i="11" s="1"/>
  <c r="F24" i="11"/>
  <c r="G24" i="11" s="1"/>
  <c r="F18" i="11"/>
  <c r="G18" i="11" s="1"/>
  <c r="F12" i="11"/>
  <c r="G12" i="11" s="1"/>
  <c r="F39" i="10"/>
  <c r="G39" i="10" s="1"/>
  <c r="F33" i="10"/>
  <c r="G33" i="10" s="1"/>
  <c r="F27" i="10"/>
  <c r="G27" i="10" s="1"/>
  <c r="F21" i="10"/>
  <c r="G21" i="10" s="1"/>
  <c r="F15" i="10"/>
  <c r="G15" i="10" s="1"/>
  <c r="F40" i="9"/>
  <c r="G40" i="9" s="1"/>
  <c r="F34" i="9"/>
  <c r="G34" i="9" s="1"/>
  <c r="F28" i="9"/>
  <c r="G28" i="9" s="1"/>
  <c r="F22" i="9"/>
  <c r="G22" i="9" s="1"/>
  <c r="F16" i="9"/>
  <c r="G16" i="9" s="1"/>
  <c r="F37" i="8"/>
  <c r="G37" i="8" s="1"/>
  <c r="F31" i="8"/>
  <c r="G31" i="8" s="1"/>
  <c r="F25" i="8"/>
  <c r="G25" i="8" s="1"/>
  <c r="F19" i="8"/>
  <c r="G19" i="8" s="1"/>
  <c r="F13" i="8"/>
  <c r="G13" i="8" s="1"/>
  <c r="F34" i="7"/>
  <c r="G34" i="7" s="1"/>
  <c r="F25" i="7"/>
  <c r="G25" i="7" s="1"/>
  <c r="F16" i="7"/>
  <c r="G16" i="7" s="1"/>
  <c r="F40" i="6"/>
  <c r="G40" i="6" s="1"/>
  <c r="F34" i="6"/>
  <c r="G34" i="6" s="1"/>
  <c r="F28" i="6"/>
  <c r="G28" i="6" s="1"/>
  <c r="F22" i="6"/>
  <c r="G22" i="6" s="1"/>
  <c r="F16" i="6"/>
  <c r="G16" i="6" s="1"/>
  <c r="F36" i="5"/>
  <c r="G36" i="5" s="1"/>
  <c r="F37" i="15"/>
  <c r="G37" i="15" s="1"/>
  <c r="F31" i="15"/>
  <c r="G31" i="15" s="1"/>
  <c r="F25" i="15"/>
  <c r="G25" i="15" s="1"/>
  <c r="F19" i="15"/>
  <c r="G19" i="15" s="1"/>
  <c r="F13" i="15"/>
  <c r="G13" i="15" s="1"/>
  <c r="F35" i="14"/>
  <c r="G35" i="14" s="1"/>
  <c r="F26" i="14"/>
  <c r="G26" i="14" s="1"/>
  <c r="F17" i="14"/>
  <c r="G17" i="14" s="1"/>
  <c r="F40" i="13"/>
  <c r="G40" i="13" s="1"/>
  <c r="F31" i="13"/>
  <c r="G31" i="13" s="1"/>
  <c r="F22" i="13"/>
  <c r="G22" i="13" s="1"/>
  <c r="F13" i="13"/>
  <c r="G13" i="13" s="1"/>
  <c r="F39" i="12"/>
  <c r="G39" i="12" s="1"/>
  <c r="F33" i="12"/>
  <c r="G33" i="12" s="1"/>
  <c r="F27" i="12"/>
  <c r="G27" i="12" s="1"/>
  <c r="F21" i="12"/>
  <c r="G21" i="12" s="1"/>
  <c r="F15" i="12"/>
  <c r="G15" i="12" s="1"/>
  <c r="F41" i="11"/>
  <c r="G41" i="11" s="1"/>
  <c r="F35" i="11"/>
  <c r="G35" i="11" s="1"/>
  <c r="F29" i="11"/>
  <c r="G29" i="11" s="1"/>
  <c r="F23" i="11"/>
  <c r="G23" i="11" s="1"/>
  <c r="F17" i="11"/>
  <c r="G17" i="11" s="1"/>
  <c r="F11" i="11"/>
  <c r="G11" i="11" s="1"/>
  <c r="F38" i="10"/>
  <c r="G38" i="10" s="1"/>
  <c r="F32" i="10"/>
  <c r="G32" i="10" s="1"/>
  <c r="F26" i="10"/>
  <c r="G26" i="10" s="1"/>
  <c r="F20" i="10"/>
  <c r="G20" i="10" s="1"/>
  <c r="F14" i="10"/>
  <c r="G14" i="10" s="1"/>
  <c r="F39" i="9"/>
  <c r="G39" i="9" s="1"/>
  <c r="F33" i="9"/>
  <c r="G33" i="9" s="1"/>
  <c r="F27" i="9"/>
  <c r="G27" i="9" s="1"/>
  <c r="F21" i="9"/>
  <c r="G21" i="9" s="1"/>
  <c r="F15" i="9"/>
  <c r="G15" i="9" s="1"/>
  <c r="F36" i="8"/>
  <c r="G36" i="8" s="1"/>
  <c r="F30" i="8"/>
  <c r="G30" i="8" s="1"/>
  <c r="F24" i="8"/>
  <c r="G24" i="8" s="1"/>
  <c r="F18" i="8"/>
  <c r="G18" i="8" s="1"/>
  <c r="F12" i="8"/>
  <c r="G12" i="8" s="1"/>
  <c r="F38" i="7"/>
  <c r="G38" i="7" s="1"/>
  <c r="F33" i="7"/>
  <c r="G33" i="7" s="1"/>
  <c r="F29" i="7"/>
  <c r="G29" i="7" s="1"/>
  <c r="F24" i="7"/>
  <c r="G24" i="7" s="1"/>
  <c r="F20" i="7"/>
  <c r="G20" i="7" s="1"/>
  <c r="F15" i="7"/>
  <c r="G15" i="7" s="1"/>
  <c r="F39" i="6"/>
  <c r="G39" i="6" s="1"/>
  <c r="F33" i="6"/>
  <c r="G33" i="6" s="1"/>
  <c r="F27" i="6"/>
  <c r="G27" i="6" s="1"/>
  <c r="F21" i="6"/>
  <c r="G21" i="6" s="1"/>
  <c r="F15" i="6"/>
  <c r="G15" i="6" s="1"/>
  <c r="F11" i="6"/>
  <c r="G11" i="6" s="1"/>
  <c r="F35" i="5"/>
  <c r="G35" i="5" s="1"/>
  <c r="F29" i="5"/>
  <c r="G29" i="5" s="1"/>
  <c r="F36" i="15"/>
  <c r="G36" i="15" s="1"/>
  <c r="F30" i="15"/>
  <c r="G30" i="15" s="1"/>
  <c r="F24" i="15"/>
  <c r="G24" i="15" s="1"/>
  <c r="F18" i="15"/>
  <c r="G18" i="15" s="1"/>
  <c r="F12" i="15"/>
  <c r="G12" i="15" s="1"/>
  <c r="F39" i="14"/>
  <c r="G39" i="14" s="1"/>
  <c r="F34" i="14"/>
  <c r="G34" i="14" s="1"/>
  <c r="F30" i="14"/>
  <c r="G30" i="14" s="1"/>
  <c r="F25" i="14"/>
  <c r="G25" i="14" s="1"/>
  <c r="F21" i="14"/>
  <c r="G21" i="14" s="1"/>
  <c r="F16" i="14"/>
  <c r="G16" i="14" s="1"/>
  <c r="F12" i="14"/>
  <c r="G12" i="14" s="1"/>
  <c r="F39" i="13"/>
  <c r="G39" i="13" s="1"/>
  <c r="F35" i="13"/>
  <c r="G35" i="13" s="1"/>
  <c r="F30" i="13"/>
  <c r="G30" i="13" s="1"/>
  <c r="F26" i="13"/>
  <c r="G26" i="13" s="1"/>
  <c r="F21" i="13"/>
  <c r="G21" i="13" s="1"/>
  <c r="F17" i="13"/>
  <c r="G17" i="13" s="1"/>
  <c r="F12" i="13"/>
  <c r="G12" i="13" s="1"/>
  <c r="F38" i="12"/>
  <c r="G38" i="12" s="1"/>
  <c r="F32" i="12"/>
  <c r="G32" i="12" s="1"/>
  <c r="F26" i="12"/>
  <c r="G26" i="12" s="1"/>
  <c r="F20" i="12"/>
  <c r="G20" i="12" s="1"/>
  <c r="F14" i="12"/>
  <c r="G14" i="12" s="1"/>
  <c r="F40" i="11"/>
  <c r="G40" i="11" s="1"/>
  <c r="F34" i="11"/>
  <c r="G34" i="11" s="1"/>
  <c r="F28" i="11"/>
  <c r="G28" i="11" s="1"/>
  <c r="F22" i="11"/>
  <c r="G22" i="11" s="1"/>
  <c r="F16" i="11"/>
  <c r="G16" i="11" s="1"/>
  <c r="F37" i="10"/>
  <c r="G37" i="10" s="1"/>
  <c r="F31" i="10"/>
  <c r="G31" i="10" s="1"/>
  <c r="F25" i="10"/>
  <c r="G25" i="10" s="1"/>
  <c r="F19" i="10"/>
  <c r="G19" i="10" s="1"/>
  <c r="F13" i="10"/>
  <c r="G13" i="10" s="1"/>
  <c r="F38" i="9"/>
  <c r="G38" i="9" s="1"/>
  <c r="F32" i="9"/>
  <c r="G32" i="9" s="1"/>
  <c r="F26" i="9"/>
  <c r="G26" i="9" s="1"/>
  <c r="F20" i="9"/>
  <c r="G20" i="9" s="1"/>
  <c r="F14" i="9"/>
  <c r="G14" i="9" s="1"/>
  <c r="F41" i="8"/>
  <c r="G41" i="8" s="1"/>
  <c r="F35" i="8"/>
  <c r="G35" i="8" s="1"/>
  <c r="F29" i="8"/>
  <c r="G29" i="8" s="1"/>
  <c r="F23" i="8"/>
  <c r="G23" i="8" s="1"/>
  <c r="F17" i="8"/>
  <c r="G17" i="8" s="1"/>
  <c r="F11" i="8"/>
  <c r="G11" i="8" s="1"/>
  <c r="F37" i="7"/>
  <c r="G37" i="7" s="1"/>
  <c r="F28" i="7"/>
  <c r="G28" i="7" s="1"/>
  <c r="F19" i="7"/>
  <c r="G19" i="7" s="1"/>
  <c r="F11" i="7"/>
  <c r="G11" i="7" s="1"/>
  <c r="F38" i="6"/>
  <c r="G38" i="6" s="1"/>
  <c r="F32" i="6"/>
  <c r="G32" i="6" s="1"/>
  <c r="F26" i="6"/>
  <c r="G26" i="6" s="1"/>
  <c r="F20" i="6"/>
  <c r="G20" i="6" s="1"/>
  <c r="F34" i="5"/>
  <c r="G34" i="5" s="1"/>
  <c r="F28" i="5"/>
  <c r="G28" i="5" s="1"/>
  <c r="F22" i="5"/>
  <c r="G22" i="5" s="1"/>
  <c r="F16" i="5"/>
  <c r="G16" i="5" s="1"/>
  <c r="F41" i="15"/>
  <c r="G41" i="15" s="1"/>
  <c r="F35" i="15"/>
  <c r="G35" i="15" s="1"/>
  <c r="F29" i="15"/>
  <c r="G29" i="15" s="1"/>
  <c r="F23" i="15"/>
  <c r="G23" i="15" s="1"/>
  <c r="F17" i="15"/>
  <c r="G17" i="15" s="1"/>
  <c r="F11" i="15"/>
  <c r="G11" i="15" s="1"/>
  <c r="F38" i="14"/>
  <c r="G38" i="14" s="1"/>
  <c r="F29" i="14"/>
  <c r="G29" i="14" s="1"/>
  <c r="F20" i="14"/>
  <c r="G20" i="14" s="1"/>
  <c r="F11" i="14"/>
  <c r="G11" i="14" s="1"/>
  <c r="F34" i="13"/>
  <c r="G34" i="13" s="1"/>
  <c r="F25" i="13"/>
  <c r="G25" i="13" s="1"/>
  <c r="F16" i="13"/>
  <c r="G16" i="13" s="1"/>
  <c r="F37" i="12"/>
  <c r="G37" i="12" s="1"/>
  <c r="F31" i="12"/>
  <c r="G31" i="12" s="1"/>
  <c r="F25" i="12"/>
  <c r="G25" i="12" s="1"/>
  <c r="F19" i="12"/>
  <c r="G19" i="12" s="1"/>
  <c r="F11" i="5"/>
  <c r="G11" i="5" s="1"/>
  <c r="F18" i="5"/>
  <c r="G18" i="5" s="1"/>
  <c r="F26" i="5"/>
  <c r="G26" i="5" s="1"/>
  <c r="F39" i="5"/>
  <c r="G39" i="5" s="1"/>
  <c r="F24" i="6"/>
  <c r="G24" i="6" s="1"/>
  <c r="F18" i="7"/>
  <c r="G18" i="7" s="1"/>
  <c r="F32" i="7"/>
  <c r="G32" i="7" s="1"/>
  <c r="F16" i="8"/>
  <c r="G16" i="8" s="1"/>
  <c r="F34" i="8"/>
  <c r="G34" i="8" s="1"/>
  <c r="F13" i="9"/>
  <c r="G13" i="9" s="1"/>
  <c r="F39" i="11"/>
  <c r="G39" i="11" s="1"/>
  <c r="E13" i="3"/>
  <c r="B12" i="15"/>
  <c r="A13" i="15"/>
  <c r="B11" i="15"/>
  <c r="B12" i="14"/>
  <c r="A13" i="14"/>
  <c r="A14" i="14" s="1"/>
  <c r="B14" i="14" s="1"/>
  <c r="B11" i="14"/>
  <c r="B12" i="13"/>
  <c r="A13" i="13"/>
  <c r="B11" i="13"/>
  <c r="A12" i="12"/>
  <c r="B12" i="11"/>
  <c r="A13" i="11"/>
  <c r="B11" i="11"/>
  <c r="B12" i="10"/>
  <c r="A13" i="10"/>
  <c r="B11" i="10"/>
  <c r="A12" i="9"/>
  <c r="A12" i="8"/>
  <c r="B12" i="8" s="1"/>
  <c r="B13" i="7"/>
  <c r="A14" i="7"/>
  <c r="B12" i="7"/>
  <c r="B12" i="6"/>
  <c r="A13" i="6"/>
  <c r="B11" i="6"/>
  <c r="B11" i="5"/>
  <c r="A13" i="5"/>
  <c r="F11" i="1"/>
  <c r="G11" i="1" s="1"/>
  <c r="F36" i="1"/>
  <c r="G36" i="1" s="1"/>
  <c r="F30" i="1"/>
  <c r="G30" i="1" s="1"/>
  <c r="F24" i="1"/>
  <c r="G24" i="1" s="1"/>
  <c r="F12" i="1"/>
  <c r="G12" i="1" s="1"/>
  <c r="F41" i="1"/>
  <c r="G41" i="1" s="1"/>
  <c r="F35" i="1"/>
  <c r="G35" i="1" s="1"/>
  <c r="F29" i="1"/>
  <c r="G29" i="1" s="1"/>
  <c r="F23" i="1"/>
  <c r="G23" i="1" s="1"/>
  <c r="F17" i="1"/>
  <c r="G17" i="1" s="1"/>
  <c r="F40" i="1"/>
  <c r="G40" i="1" s="1"/>
  <c r="F34" i="1"/>
  <c r="G34" i="1" s="1"/>
  <c r="F28" i="1"/>
  <c r="G28" i="1" s="1"/>
  <c r="F22" i="1"/>
  <c r="G22" i="1" s="1"/>
  <c r="F16" i="1"/>
  <c r="G16" i="1" s="1"/>
  <c r="F39" i="1"/>
  <c r="G39" i="1" s="1"/>
  <c r="F33" i="1"/>
  <c r="G33" i="1" s="1"/>
  <c r="F27" i="1"/>
  <c r="G27" i="1" s="1"/>
  <c r="F21" i="1"/>
  <c r="G21" i="1" s="1"/>
  <c r="F15" i="1"/>
  <c r="G15" i="1" s="1"/>
  <c r="F38" i="1"/>
  <c r="G38" i="1" s="1"/>
  <c r="F32" i="1"/>
  <c r="G32" i="1" s="1"/>
  <c r="F26" i="1"/>
  <c r="G26" i="1" s="1"/>
  <c r="F20" i="1"/>
  <c r="G20" i="1" s="1"/>
  <c r="F14" i="1"/>
  <c r="G14" i="1" s="1"/>
  <c r="F31" i="1"/>
  <c r="G31" i="1" s="1"/>
  <c r="F25" i="1"/>
  <c r="G25" i="1" s="1"/>
  <c r="F19" i="1"/>
  <c r="G19" i="1" s="1"/>
  <c r="F13" i="1"/>
  <c r="G13" i="1" s="1"/>
  <c r="F37" i="1"/>
  <c r="G37" i="1" s="1"/>
  <c r="B11" i="1"/>
  <c r="B12" i="1"/>
  <c r="A13" i="1"/>
  <c r="C42" i="2" l="1"/>
  <c r="A13" i="8"/>
  <c r="B13" i="8" s="1"/>
  <c r="G42" i="13"/>
  <c r="G42" i="5"/>
  <c r="G42" i="9"/>
  <c r="G42" i="11"/>
  <c r="G42" i="6"/>
  <c r="G42" i="14"/>
  <c r="G42" i="7"/>
  <c r="G42" i="15"/>
  <c r="G42" i="12"/>
  <c r="G42" i="10"/>
  <c r="G42" i="8"/>
  <c r="A14" i="15"/>
  <c r="B13" i="15"/>
  <c r="A15" i="14"/>
  <c r="A16" i="14" s="1"/>
  <c r="B13" i="14"/>
  <c r="B13" i="13"/>
  <c r="A14" i="13"/>
  <c r="B12" i="12"/>
  <c r="A13" i="12"/>
  <c r="B13" i="11"/>
  <c r="A14" i="11"/>
  <c r="B13" i="10"/>
  <c r="A14" i="10"/>
  <c r="B12" i="9"/>
  <c r="A13" i="9"/>
  <c r="B14" i="7"/>
  <c r="A15" i="7"/>
  <c r="A14" i="6"/>
  <c r="B13" i="6"/>
  <c r="B13" i="5"/>
  <c r="A14" i="5"/>
  <c r="G42" i="1"/>
  <c r="B13" i="1"/>
  <c r="A14" i="1"/>
  <c r="A14" i="8" l="1"/>
  <c r="B14" i="8" s="1"/>
  <c r="C48" i="2"/>
  <c r="E19" i="3" s="1"/>
  <c r="C43" i="2"/>
  <c r="E14" i="3" s="1"/>
  <c r="A15" i="15"/>
  <c r="B14" i="15"/>
  <c r="B15" i="14"/>
  <c r="A17" i="14"/>
  <c r="B16" i="14"/>
  <c r="A15" i="13"/>
  <c r="B14" i="13"/>
  <c r="A14" i="12"/>
  <c r="B13" i="12"/>
  <c r="A15" i="11"/>
  <c r="B14" i="11"/>
  <c r="A15" i="10"/>
  <c r="B14" i="10"/>
  <c r="A14" i="9"/>
  <c r="B13" i="9"/>
  <c r="A16" i="7"/>
  <c r="B15" i="7"/>
  <c r="A15" i="6"/>
  <c r="B14" i="6"/>
  <c r="A15" i="5"/>
  <c r="B14" i="5"/>
  <c r="B14" i="1"/>
  <c r="A15" i="1"/>
  <c r="A15" i="8" l="1"/>
  <c r="B15" i="8" s="1"/>
  <c r="C46" i="2"/>
  <c r="E17" i="3" s="1"/>
  <c r="C44" i="2"/>
  <c r="B15" i="15"/>
  <c r="A16" i="15"/>
  <c r="B17" i="14"/>
  <c r="A18" i="14"/>
  <c r="B15" i="13"/>
  <c r="A16" i="13"/>
  <c r="B14" i="12"/>
  <c r="A15" i="12"/>
  <c r="B15" i="11"/>
  <c r="A16" i="11"/>
  <c r="B15" i="10"/>
  <c r="A16" i="10"/>
  <c r="B14" i="9"/>
  <c r="A15" i="9"/>
  <c r="A17" i="7"/>
  <c r="B16" i="7"/>
  <c r="B15" i="6"/>
  <c r="A16" i="6"/>
  <c r="A16" i="5"/>
  <c r="B15" i="5"/>
  <c r="A16" i="1"/>
  <c r="B15" i="1"/>
  <c r="A16" i="8" l="1"/>
  <c r="A17" i="8" s="1"/>
  <c r="C45" i="2"/>
  <c r="E15" i="3"/>
  <c r="B16" i="15"/>
  <c r="A17" i="15"/>
  <c r="A19" i="14"/>
  <c r="B18" i="14"/>
  <c r="B16" i="13"/>
  <c r="A17" i="13"/>
  <c r="B15" i="12"/>
  <c r="A16" i="12"/>
  <c r="B16" i="11"/>
  <c r="A17" i="11"/>
  <c r="B16" i="10"/>
  <c r="A17" i="10"/>
  <c r="B15" i="9"/>
  <c r="A16" i="9"/>
  <c r="A18" i="7"/>
  <c r="B17" i="7"/>
  <c r="A17" i="6"/>
  <c r="B16" i="6"/>
  <c r="B16" i="5"/>
  <c r="A17" i="5"/>
  <c r="A17" i="1"/>
  <c r="B16" i="1"/>
  <c r="B16" i="8" l="1"/>
  <c r="C47" i="2"/>
  <c r="E16" i="3"/>
  <c r="A18" i="15"/>
  <c r="B17" i="15"/>
  <c r="A20" i="14"/>
  <c r="B19" i="14"/>
  <c r="A18" i="13"/>
  <c r="B17" i="13"/>
  <c r="A17" i="12"/>
  <c r="B16" i="12"/>
  <c r="A18" i="11"/>
  <c r="B17" i="11"/>
  <c r="A18" i="10"/>
  <c r="B17" i="10"/>
  <c r="A17" i="9"/>
  <c r="B16" i="9"/>
  <c r="A18" i="8"/>
  <c r="B17" i="8"/>
  <c r="A19" i="7"/>
  <c r="B18" i="7"/>
  <c r="A18" i="6"/>
  <c r="B17" i="6"/>
  <c r="A18" i="5"/>
  <c r="B17" i="5"/>
  <c r="A18" i="1"/>
  <c r="B17" i="1"/>
  <c r="C49" i="2" l="1"/>
  <c r="E20" i="3" s="1"/>
  <c r="E18" i="3"/>
  <c r="B18" i="15"/>
  <c r="A19" i="15"/>
  <c r="B20" i="14"/>
  <c r="A21" i="14"/>
  <c r="B18" i="13"/>
  <c r="A19" i="13"/>
  <c r="B17" i="12"/>
  <c r="A18" i="12"/>
  <c r="B18" i="11"/>
  <c r="A19" i="11"/>
  <c r="B18" i="10"/>
  <c r="A19" i="10"/>
  <c r="B17" i="9"/>
  <c r="A18" i="9"/>
  <c r="B18" i="8"/>
  <c r="A19" i="8"/>
  <c r="B19" i="7"/>
  <c r="A20" i="7"/>
  <c r="B18" i="6"/>
  <c r="A19" i="6"/>
  <c r="B18" i="5"/>
  <c r="A19" i="5"/>
  <c r="A19" i="1"/>
  <c r="B18" i="1"/>
  <c r="B19" i="15" l="1"/>
  <c r="A20" i="15"/>
  <c r="B21" i="14"/>
  <c r="A22" i="14"/>
  <c r="B19" i="13"/>
  <c r="A20" i="13"/>
  <c r="A19" i="12"/>
  <c r="B18" i="12"/>
  <c r="B19" i="11"/>
  <c r="A20" i="11"/>
  <c r="B19" i="10"/>
  <c r="A20" i="10"/>
  <c r="B18" i="9"/>
  <c r="A19" i="9"/>
  <c r="B19" i="8"/>
  <c r="A20" i="8"/>
  <c r="A21" i="7"/>
  <c r="B20" i="7"/>
  <c r="A20" i="6"/>
  <c r="B19" i="6"/>
  <c r="B19" i="5"/>
  <c r="A20" i="5"/>
  <c r="A20" i="1"/>
  <c r="B19" i="1"/>
  <c r="A21" i="15" l="1"/>
  <c r="B20" i="15"/>
  <c r="A23" i="14"/>
  <c r="B22" i="14"/>
  <c r="A21" i="13"/>
  <c r="B20" i="13"/>
  <c r="A20" i="12"/>
  <c r="B19" i="12"/>
  <c r="A21" i="11"/>
  <c r="B20" i="11"/>
  <c r="A21" i="10"/>
  <c r="B20" i="10"/>
  <c r="A20" i="9"/>
  <c r="B19" i="9"/>
  <c r="A21" i="8"/>
  <c r="B20" i="8"/>
  <c r="B21" i="7"/>
  <c r="A22" i="7"/>
  <c r="A21" i="6"/>
  <c r="B20" i="6"/>
  <c r="A21" i="5"/>
  <c r="B20" i="5"/>
  <c r="A21" i="1"/>
  <c r="B20" i="1"/>
  <c r="B21" i="15" l="1"/>
  <c r="A22" i="15"/>
  <c r="B23" i="14"/>
  <c r="A24" i="14"/>
  <c r="B21" i="13"/>
  <c r="A22" i="13"/>
  <c r="B20" i="12"/>
  <c r="A21" i="12"/>
  <c r="B21" i="11"/>
  <c r="A22" i="11"/>
  <c r="B21" i="10"/>
  <c r="A22" i="10"/>
  <c r="B20" i="9"/>
  <c r="A21" i="9"/>
  <c r="B21" i="8"/>
  <c r="A22" i="8"/>
  <c r="A23" i="7"/>
  <c r="B22" i="7"/>
  <c r="B21" i="6"/>
  <c r="A22" i="6"/>
  <c r="A22" i="5"/>
  <c r="B21" i="5"/>
  <c r="A22" i="1"/>
  <c r="B21" i="1"/>
  <c r="B22" i="15" l="1"/>
  <c r="A23" i="15"/>
  <c r="A25" i="14"/>
  <c r="B24" i="14"/>
  <c r="B22" i="13"/>
  <c r="A23" i="13"/>
  <c r="B21" i="12"/>
  <c r="A22" i="12"/>
  <c r="B22" i="11"/>
  <c r="A23" i="11"/>
  <c r="B22" i="10"/>
  <c r="A23" i="10"/>
  <c r="B21" i="9"/>
  <c r="A22" i="9"/>
  <c r="B22" i="8"/>
  <c r="A23" i="8"/>
  <c r="A24" i="7"/>
  <c r="B23" i="7"/>
  <c r="A23" i="6"/>
  <c r="B22" i="6"/>
  <c r="B22" i="5"/>
  <c r="A23" i="5"/>
  <c r="A23" i="1"/>
  <c r="B22" i="1"/>
  <c r="A24" i="15" l="1"/>
  <c r="B23" i="15"/>
  <c r="A26" i="14"/>
  <c r="B25" i="14"/>
  <c r="A24" i="13"/>
  <c r="B23" i="13"/>
  <c r="A23" i="12"/>
  <c r="B22" i="12"/>
  <c r="A24" i="11"/>
  <c r="B23" i="11"/>
  <c r="A24" i="10"/>
  <c r="B23" i="10"/>
  <c r="A23" i="9"/>
  <c r="B22" i="9"/>
  <c r="A24" i="8"/>
  <c r="B23" i="8"/>
  <c r="A25" i="7"/>
  <c r="B24" i="7"/>
  <c r="A24" i="6"/>
  <c r="B23" i="6"/>
  <c r="A24" i="5"/>
  <c r="B23" i="5"/>
  <c r="A24" i="1"/>
  <c r="B23" i="1"/>
  <c r="B24" i="15" l="1"/>
  <c r="A25" i="15"/>
  <c r="B26" i="14"/>
  <c r="A27" i="14"/>
  <c r="B24" i="13"/>
  <c r="A25" i="13"/>
  <c r="B23" i="12"/>
  <c r="A24" i="12"/>
  <c r="B24" i="11"/>
  <c r="A25" i="11"/>
  <c r="B24" i="10"/>
  <c r="A25" i="10"/>
  <c r="B23" i="9"/>
  <c r="A24" i="9"/>
  <c r="B24" i="8"/>
  <c r="A25" i="8"/>
  <c r="A26" i="7"/>
  <c r="B25" i="7"/>
  <c r="B24" i="6"/>
  <c r="A25" i="6"/>
  <c r="B24" i="5"/>
  <c r="A25" i="5"/>
  <c r="A25" i="1"/>
  <c r="B24" i="1"/>
  <c r="A26" i="15" l="1"/>
  <c r="B25" i="15"/>
  <c r="A28" i="14"/>
  <c r="B27" i="14"/>
  <c r="A26" i="13"/>
  <c r="B25" i="13"/>
  <c r="B24" i="12"/>
  <c r="A25" i="12"/>
  <c r="B25" i="11"/>
  <c r="A26" i="11"/>
  <c r="B25" i="10"/>
  <c r="A26" i="10"/>
  <c r="B24" i="9"/>
  <c r="A25" i="9"/>
  <c r="B25" i="8"/>
  <c r="A26" i="8"/>
  <c r="A27" i="7"/>
  <c r="B26" i="7"/>
  <c r="B25" i="6"/>
  <c r="A26" i="6"/>
  <c r="B25" i="5"/>
  <c r="A26" i="5"/>
  <c r="A26" i="1"/>
  <c r="B25" i="1"/>
  <c r="A27" i="15" l="1"/>
  <c r="B26" i="15"/>
  <c r="A29" i="14"/>
  <c r="B28" i="14"/>
  <c r="A27" i="13"/>
  <c r="B26" i="13"/>
  <c r="A26" i="12"/>
  <c r="B25" i="12"/>
  <c r="A27" i="11"/>
  <c r="B26" i="11"/>
  <c r="A27" i="10"/>
  <c r="B26" i="10"/>
  <c r="A26" i="9"/>
  <c r="B25" i="9"/>
  <c r="A27" i="8"/>
  <c r="B26" i="8"/>
  <c r="A28" i="7"/>
  <c r="B27" i="7"/>
  <c r="A27" i="6"/>
  <c r="B26" i="6"/>
  <c r="A27" i="5"/>
  <c r="B26" i="5"/>
  <c r="A27" i="1"/>
  <c r="B26" i="1"/>
  <c r="B27" i="15" l="1"/>
  <c r="A28" i="15"/>
  <c r="B29" i="14"/>
  <c r="A30" i="14"/>
  <c r="B27" i="13"/>
  <c r="A28" i="13"/>
  <c r="B26" i="12"/>
  <c r="A27" i="12"/>
  <c r="B27" i="11"/>
  <c r="A28" i="11"/>
  <c r="B27" i="10"/>
  <c r="A28" i="10"/>
  <c r="B26" i="9"/>
  <c r="A27" i="9"/>
  <c r="B27" i="8"/>
  <c r="A28" i="8"/>
  <c r="B28" i="7"/>
  <c r="A29" i="7"/>
  <c r="B27" i="6"/>
  <c r="A28" i="6"/>
  <c r="A28" i="5"/>
  <c r="B27" i="5"/>
  <c r="A28" i="1"/>
  <c r="B27" i="1"/>
  <c r="B28" i="15" l="1"/>
  <c r="A29" i="15"/>
  <c r="B30" i="14"/>
  <c r="A31" i="14"/>
  <c r="B28" i="13"/>
  <c r="A29" i="13"/>
  <c r="B27" i="12"/>
  <c r="A28" i="12"/>
  <c r="B28" i="11"/>
  <c r="A29" i="11"/>
  <c r="B28" i="10"/>
  <c r="A29" i="10"/>
  <c r="B27" i="9"/>
  <c r="A28" i="9"/>
  <c r="B28" i="8"/>
  <c r="A29" i="8"/>
  <c r="A30" i="7"/>
  <c r="B29" i="7"/>
  <c r="B28" i="6"/>
  <c r="A29" i="6"/>
  <c r="B28" i="5"/>
  <c r="A29" i="5"/>
  <c r="A29" i="1"/>
  <c r="B28" i="1"/>
  <c r="A30" i="15" l="1"/>
  <c r="B29" i="15"/>
  <c r="A32" i="14"/>
  <c r="B31" i="14"/>
  <c r="A30" i="13"/>
  <c r="B29" i="13"/>
  <c r="A29" i="12"/>
  <c r="B28" i="12"/>
  <c r="A30" i="11"/>
  <c r="B29" i="11"/>
  <c r="A30" i="10"/>
  <c r="B29" i="10"/>
  <c r="A29" i="9"/>
  <c r="B28" i="9"/>
  <c r="A30" i="8"/>
  <c r="B29" i="8"/>
  <c r="A31" i="7"/>
  <c r="B30" i="7"/>
  <c r="A30" i="6"/>
  <c r="B29" i="6"/>
  <c r="A30" i="5"/>
  <c r="B29" i="5"/>
  <c r="A30" i="1"/>
  <c r="B29" i="1"/>
  <c r="B30" i="15" l="1"/>
  <c r="A31" i="15"/>
  <c r="B32" i="14"/>
  <c r="A33" i="14"/>
  <c r="B30" i="13"/>
  <c r="A31" i="13"/>
  <c r="B29" i="12"/>
  <c r="A30" i="12"/>
  <c r="B30" i="11"/>
  <c r="A31" i="11"/>
  <c r="B30" i="10"/>
  <c r="A31" i="10"/>
  <c r="B29" i="9"/>
  <c r="A30" i="9"/>
  <c r="B30" i="8"/>
  <c r="A31" i="8"/>
  <c r="A32" i="7"/>
  <c r="B31" i="7"/>
  <c r="B30" i="6"/>
  <c r="A31" i="6"/>
  <c r="B30" i="5"/>
  <c r="A31" i="5"/>
  <c r="A31" i="1"/>
  <c r="B30" i="1"/>
  <c r="B31" i="15" l="1"/>
  <c r="A32" i="15"/>
  <c r="B33" i="14"/>
  <c r="A34" i="14"/>
  <c r="B31" i="13"/>
  <c r="A32" i="13"/>
  <c r="A31" i="12"/>
  <c r="B30" i="12"/>
  <c r="B31" i="11"/>
  <c r="A32" i="11"/>
  <c r="B31" i="10"/>
  <c r="A32" i="10"/>
  <c r="B30" i="9"/>
  <c r="A31" i="9"/>
  <c r="B31" i="8"/>
  <c r="A32" i="8"/>
  <c r="A33" i="7"/>
  <c r="B32" i="7"/>
  <c r="B31" i="6"/>
  <c r="A32" i="6"/>
  <c r="B31" i="5"/>
  <c r="A32" i="5"/>
  <c r="A32" i="1"/>
  <c r="B31" i="1"/>
  <c r="A33" i="15" l="1"/>
  <c r="B32" i="15"/>
  <c r="A35" i="14"/>
  <c r="B34" i="14"/>
  <c r="A33" i="13"/>
  <c r="B32" i="13"/>
  <c r="A32" i="12"/>
  <c r="B31" i="12"/>
  <c r="A33" i="11"/>
  <c r="B32" i="11"/>
  <c r="A33" i="10"/>
  <c r="B32" i="10"/>
  <c r="A32" i="9"/>
  <c r="B31" i="9"/>
  <c r="A33" i="8"/>
  <c r="B32" i="8"/>
  <c r="A34" i="7"/>
  <c r="B33" i="7"/>
  <c r="A33" i="6"/>
  <c r="B32" i="6"/>
  <c r="A33" i="5"/>
  <c r="B32" i="5"/>
  <c r="A33" i="1"/>
  <c r="B32" i="1"/>
  <c r="B33" i="15" l="1"/>
  <c r="A34" i="15"/>
  <c r="B35" i="14"/>
  <c r="A36" i="14"/>
  <c r="B33" i="13"/>
  <c r="A34" i="13"/>
  <c r="B32" i="12"/>
  <c r="A33" i="12"/>
  <c r="B33" i="11"/>
  <c r="A34" i="11"/>
  <c r="B33" i="10"/>
  <c r="A34" i="10"/>
  <c r="B32" i="9"/>
  <c r="A33" i="9"/>
  <c r="B33" i="8"/>
  <c r="A34" i="8"/>
  <c r="B34" i="7"/>
  <c r="A35" i="7"/>
  <c r="B33" i="6"/>
  <c r="A34" i="6"/>
  <c r="A34" i="5"/>
  <c r="B33" i="5"/>
  <c r="A34" i="1"/>
  <c r="B33" i="1"/>
  <c r="A35" i="15" l="1"/>
  <c r="B34" i="15"/>
  <c r="A37" i="14"/>
  <c r="B36" i="14"/>
  <c r="B34" i="13"/>
  <c r="A35" i="13"/>
  <c r="A34" i="12"/>
  <c r="B33" i="12"/>
  <c r="B34" i="11"/>
  <c r="A35" i="11"/>
  <c r="B34" i="10"/>
  <c r="A35" i="10"/>
  <c r="B33" i="9"/>
  <c r="A34" i="9"/>
  <c r="B34" i="8"/>
  <c r="A35" i="8"/>
  <c r="A36" i="7"/>
  <c r="B35" i="7"/>
  <c r="B34" i="6"/>
  <c r="A35" i="6"/>
  <c r="B34" i="5"/>
  <c r="A35" i="5"/>
  <c r="A35" i="1"/>
  <c r="B34" i="1"/>
  <c r="A36" i="15" l="1"/>
  <c r="B35" i="15"/>
  <c r="A38" i="14"/>
  <c r="B37" i="14"/>
  <c r="A36" i="13"/>
  <c r="B35" i="13"/>
  <c r="A35" i="12"/>
  <c r="B34" i="12"/>
  <c r="A36" i="11"/>
  <c r="B35" i="11"/>
  <c r="A36" i="10"/>
  <c r="B35" i="10"/>
  <c r="A35" i="9"/>
  <c r="B34" i="9"/>
  <c r="A36" i="8"/>
  <c r="B35" i="8"/>
  <c r="B36" i="7"/>
  <c r="A37" i="7"/>
  <c r="A36" i="6"/>
  <c r="B35" i="6"/>
  <c r="A36" i="5"/>
  <c r="B35" i="5"/>
  <c r="A36" i="1"/>
  <c r="B35" i="1"/>
  <c r="B36" i="15" l="1"/>
  <c r="A37" i="15"/>
  <c r="B38" i="14"/>
  <c r="A39" i="14"/>
  <c r="B36" i="13"/>
  <c r="A37" i="13"/>
  <c r="B35" i="12"/>
  <c r="A36" i="12"/>
  <c r="B36" i="11"/>
  <c r="A37" i="11"/>
  <c r="B36" i="10"/>
  <c r="A37" i="10"/>
  <c r="B35" i="9"/>
  <c r="A36" i="9"/>
  <c r="B36" i="8"/>
  <c r="A37" i="8"/>
  <c r="B37" i="7"/>
  <c r="A38" i="7"/>
  <c r="B36" i="6"/>
  <c r="A37" i="6"/>
  <c r="A37" i="5"/>
  <c r="B36" i="5"/>
  <c r="A37" i="1"/>
  <c r="B36" i="1"/>
  <c r="B37" i="15" l="1"/>
  <c r="A38" i="15"/>
  <c r="B39" i="14"/>
  <c r="A40" i="14"/>
  <c r="B40" i="14" s="1"/>
  <c r="A38" i="13"/>
  <c r="B37" i="13"/>
  <c r="B36" i="12"/>
  <c r="A37" i="12"/>
  <c r="B37" i="11"/>
  <c r="A38" i="11"/>
  <c r="B37" i="10"/>
  <c r="A38" i="10"/>
  <c r="B36" i="9"/>
  <c r="A37" i="9"/>
  <c r="B37" i="8"/>
  <c r="A38" i="8"/>
  <c r="A39" i="7"/>
  <c r="B38" i="7"/>
  <c r="B37" i="6"/>
  <c r="A38" i="6"/>
  <c r="B37" i="5"/>
  <c r="A38" i="5"/>
  <c r="A38" i="1"/>
  <c r="B37" i="1"/>
  <c r="A39" i="15" l="1"/>
  <c r="B38" i="15"/>
  <c r="A39" i="13"/>
  <c r="B38" i="13"/>
  <c r="A38" i="12"/>
  <c r="B37" i="12"/>
  <c r="A39" i="11"/>
  <c r="B38" i="11"/>
  <c r="A39" i="10"/>
  <c r="B38" i="10"/>
  <c r="A38" i="9"/>
  <c r="B37" i="9"/>
  <c r="A39" i="8"/>
  <c r="B38" i="8"/>
  <c r="A40" i="7"/>
  <c r="B39" i="7"/>
  <c r="A39" i="6"/>
  <c r="B38" i="6"/>
  <c r="A39" i="5"/>
  <c r="B38" i="5"/>
  <c r="A39" i="1"/>
  <c r="B38" i="1"/>
  <c r="B39" i="15" l="1"/>
  <c r="A40" i="15"/>
  <c r="B39" i="13"/>
  <c r="A40" i="13"/>
  <c r="B38" i="12"/>
  <c r="A39" i="12"/>
  <c r="B39" i="11"/>
  <c r="A40" i="11"/>
  <c r="B39" i="10"/>
  <c r="A40" i="10"/>
  <c r="B38" i="9"/>
  <c r="A39" i="9"/>
  <c r="B39" i="8"/>
  <c r="A40" i="8"/>
  <c r="B40" i="7"/>
  <c r="B39" i="6"/>
  <c r="A40" i="6"/>
  <c r="B39" i="5"/>
  <c r="A40" i="1"/>
  <c r="B39" i="1"/>
  <c r="B40" i="15" l="1"/>
  <c r="A41" i="15"/>
  <c r="B41" i="15" s="1"/>
  <c r="B40" i="13"/>
  <c r="A41" i="13"/>
  <c r="B41" i="13" s="1"/>
  <c r="B39" i="12"/>
  <c r="A40" i="12"/>
  <c r="B40" i="12" s="1"/>
  <c r="B40" i="11"/>
  <c r="A41" i="11"/>
  <c r="B41" i="11" s="1"/>
  <c r="B40" i="10"/>
  <c r="A41" i="10"/>
  <c r="B41" i="10" s="1"/>
  <c r="B39" i="9"/>
  <c r="A40" i="9"/>
  <c r="B40" i="9" s="1"/>
  <c r="B40" i="8"/>
  <c r="A41" i="8"/>
  <c r="B41" i="8" s="1"/>
  <c r="B40" i="6"/>
  <c r="A41" i="6"/>
  <c r="B41" i="6" s="1"/>
  <c r="A41" i="1"/>
  <c r="B41" i="1" s="1"/>
  <c r="B40" i="1"/>
</calcChain>
</file>

<file path=xl/sharedStrings.xml><?xml version="1.0" encoding="utf-8"?>
<sst xmlns="http://schemas.openxmlformats.org/spreadsheetml/2006/main" count="376" uniqueCount="90">
  <si>
    <t>Nom Prénom :</t>
  </si>
  <si>
    <t>Date</t>
  </si>
  <si>
    <t>Destination</t>
  </si>
  <si>
    <t>Objet du déplacement</t>
  </si>
  <si>
    <t>Nbre de km</t>
  </si>
  <si>
    <t>Paramètres</t>
  </si>
  <si>
    <t>3 CV et moins</t>
  </si>
  <si>
    <t>4 CV</t>
  </si>
  <si>
    <t>5 CV</t>
  </si>
  <si>
    <t>6 CV</t>
  </si>
  <si>
    <t>7 CV et plus</t>
  </si>
  <si>
    <t>Votre Prénom + Nom :</t>
  </si>
  <si>
    <t>Adrien Marchand</t>
  </si>
  <si>
    <t>Votre véhicule :</t>
  </si>
  <si>
    <t>Puissance CV :</t>
  </si>
  <si>
    <t xml:space="preserve">     (sélectionnez dans la liste déroulante)</t>
  </si>
  <si>
    <t>oui</t>
  </si>
  <si>
    <t>non</t>
  </si>
  <si>
    <t>Puissance administrative 
(en CV)</t>
  </si>
  <si>
    <t>Véhicule 100% électrique ?</t>
  </si>
  <si>
    <t>Année :</t>
  </si>
  <si>
    <t>moins de 5001 km</t>
  </si>
  <si>
    <t>de 5001 à 20 000 km</t>
  </si>
  <si>
    <t>plus de 20 000 km</t>
  </si>
  <si>
    <t>Saisissez dans les cases bleues</t>
  </si>
  <si>
    <t>Votre estimation de km pour l'année :</t>
  </si>
  <si>
    <t>dimanche</t>
  </si>
  <si>
    <t>lundi</t>
  </si>
  <si>
    <t>mardi</t>
  </si>
  <si>
    <t>mercredi</t>
  </si>
  <si>
    <t>jeudi</t>
  </si>
  <si>
    <t>vendredi</t>
  </si>
  <si>
    <t>samedi</t>
  </si>
  <si>
    <t>Ne pas tenter d'insérer de ligne</t>
  </si>
  <si>
    <t>TOTAUX</t>
  </si>
  <si>
    <t>Véhicule :</t>
  </si>
  <si>
    <t>Puissance fiscale :</t>
  </si>
  <si>
    <t>Bordeaux</t>
  </si>
  <si>
    <t>Client prospect</t>
  </si>
  <si>
    <t>Coefficient</t>
  </si>
  <si>
    <t>Total €</t>
  </si>
  <si>
    <t>Feuille frais kilométriques</t>
  </si>
  <si>
    <t>Distance multipliée par :</t>
  </si>
  <si>
    <t xml:space="preserve">Distance : </t>
  </si>
  <si>
    <t>Plus indemnité fixe annuelle :</t>
  </si>
  <si>
    <t>Coefficient applicable :</t>
  </si>
  <si>
    <t>Barème kilométrique véhicules thermiques et hybrides</t>
  </si>
  <si>
    <t>Barème kilométrique véhicules électriques</t>
  </si>
  <si>
    <t>Adresse de départ :</t>
  </si>
  <si>
    <t>10 rue Belle-Isle, 33150 Mérignac</t>
  </si>
  <si>
    <t>Adresse départ :</t>
  </si>
  <si>
    <t>km</t>
  </si>
  <si>
    <t>Saisir dans les cases bleues</t>
  </si>
  <si>
    <t>Calcul régularisation en fin d'année</t>
  </si>
  <si>
    <t>Onglet de consultation uniquement - ne pas modifier</t>
  </si>
  <si>
    <t>Toyota Prius 1,4 L hybride</t>
  </si>
  <si>
    <t>Calcul régul fin d'année :</t>
  </si>
  <si>
    <t>km réalisés :</t>
  </si>
  <si>
    <t>(si applicable)</t>
  </si>
  <si>
    <t>calcul frais km total :</t>
  </si>
  <si>
    <t>+ indemnité fixe annuelle :</t>
  </si>
  <si>
    <t>total :</t>
  </si>
  <si>
    <t>déjà versé :</t>
  </si>
  <si>
    <t>régul à prévoir :</t>
  </si>
  <si>
    <t>coeff correct :</t>
  </si>
  <si>
    <t>Tranche réelle :</t>
  </si>
  <si>
    <t>Coefficient réel applicable :</t>
  </si>
  <si>
    <t>tranche réelle :</t>
  </si>
  <si>
    <t xml:space="preserve">     (sélectionnez dans la liste déroulante ; NE PAS MODIFIER EN COURS D'ANNEE ; fera l'objet d'une régularisation en fonction des km réels)</t>
  </si>
  <si>
    <t>Nombre réel de kilomètres effectués durant l'année :</t>
  </si>
  <si>
    <t>Calcul frais km totaux réels :</t>
  </si>
  <si>
    <t>Déjà versé :</t>
  </si>
  <si>
    <t>Régularisation à effectuer :</t>
  </si>
  <si>
    <t>Vous souhaitez obtenir le mot de passe de ce document ?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</si>
  <si>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</si>
  <si>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</si>
  <si>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</si>
  <si>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</si>
  <si>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</si>
  <si>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remboursement de frais à verser :</t>
  </si>
  <si>
    <t>Si vous changez de véhicule en cours d'année, repartez d'un fichier vierge.</t>
  </si>
  <si>
    <t>(somme à verser en plus)</t>
  </si>
  <si>
    <t>https://www.business-plan-excel.fr/produit/mot-de-passe-calcul-frais-km-excel/</t>
  </si>
  <si>
    <r>
      <t xml:space="preserve">Obtenez le </t>
    </r>
    <r>
      <rPr>
        <b/>
        <sz val="12"/>
        <color rgb="FFFF0000"/>
        <rFont val="Calibri"/>
        <family val="2"/>
        <scheme val="minor"/>
      </rPr>
      <t>code</t>
    </r>
    <r>
      <rPr>
        <b/>
        <sz val="12"/>
        <color theme="1"/>
        <rFont val="Calibri"/>
        <family val="2"/>
        <scheme val="minor"/>
      </rPr>
      <t xml:space="preserve"> pour déverrouiller et modifier ce document comme vous l'entendez :</t>
    </r>
  </si>
  <si>
    <t>Pour déverrouiller ce document, rendez-vous dans le dernier onglet</t>
  </si>
  <si>
    <t>Le mot de passe sera à entrer dans le menu Révision, "Ôter la protection de la feuille" et aussi "Protéger le classeur"</t>
  </si>
  <si>
    <t>FONCTIONNEMENT :</t>
  </si>
  <si>
    <t>- L'avant-dernier onglet permet de calculer la régul. en fin d'année</t>
  </si>
  <si>
    <t>- Complétez cet onglet ainsi que les onglets suivants, mois par mois</t>
  </si>
  <si>
    <r>
      <t xml:space="preserve">- Pour déverrouiller ce document, rendez-vous dans le </t>
    </r>
    <r>
      <rPr>
        <b/>
        <i/>
        <u/>
        <sz val="12"/>
        <color rgb="FFC00000"/>
        <rFont val="Calibri"/>
        <family val="2"/>
        <scheme val="minor"/>
      </rPr>
      <t>dernier onglet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</si>
</sst>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#,##0.00\ &quot;€&quot;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sz val="10"/>
      <name val="Geneva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i/>
      <u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/>
    <xf numFmtId="0" fontId="7" fillId="0" borderId="0" xfId="0" applyFont="1" applyAlignment="1">
      <alignment vertical="center" wrapText="1"/>
    </xf>
    <xf numFmtId="15" fontId="2" fillId="0" borderId="0" xfId="0" applyNumberFormat="1" applyFont="1" applyAlignment="1">
      <alignment horizontal="center" vertical="center"/>
    </xf>
    <xf numFmtId="14" fontId="0" fillId="0" borderId="0" xfId="0" applyNumberFormat="1"/>
    <xf numFmtId="0" fontId="13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3" borderId="15" xfId="0" applyFill="1" applyBorder="1" applyAlignment="1">
      <alignment vertical="center"/>
    </xf>
    <xf numFmtId="14" fontId="9" fillId="0" borderId="9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1" fillId="0" borderId="0" xfId="0" applyNumberFormat="1" applyFont="1" applyAlignment="1">
      <alignment horizontal="left" indent="1"/>
    </xf>
    <xf numFmtId="0" fontId="16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0" fontId="1" fillId="0" borderId="21" xfId="0" applyFont="1" applyBorder="1" applyAlignment="1">
      <alignment horizontal="right" vertical="center" indent="1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indent="1"/>
    </xf>
    <xf numFmtId="49" fontId="9" fillId="4" borderId="15" xfId="0" applyNumberFormat="1" applyFont="1" applyFill="1" applyBorder="1" applyAlignment="1" applyProtection="1">
      <alignment horizontal="left" vertical="center" indent="1"/>
      <protection locked="0"/>
    </xf>
    <xf numFmtId="3" fontId="0" fillId="4" borderId="15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>
      <alignment vertical="center"/>
    </xf>
    <xf numFmtId="49" fontId="7" fillId="0" borderId="0" xfId="0" applyNumberFormat="1" applyFont="1" applyAlignment="1">
      <alignment horizontal="left" vertical="center" indent="1"/>
    </xf>
    <xf numFmtId="165" fontId="10" fillId="5" borderId="8" xfId="0" applyNumberFormat="1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left" vertical="center" indent="1"/>
    </xf>
    <xf numFmtId="3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horizontal="left" indent="1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/>
    <xf numFmtId="0" fontId="20" fillId="0" borderId="0" xfId="0" applyFont="1"/>
    <xf numFmtId="0" fontId="1" fillId="0" borderId="0" xfId="0" quotePrefix="1" applyFont="1" applyAlignment="1">
      <alignment horizontal="left" indent="1"/>
    </xf>
    <xf numFmtId="2" fontId="0" fillId="0" borderId="0" xfId="0" applyNumberFormat="1" applyAlignment="1">
      <alignment horizontal="left"/>
    </xf>
    <xf numFmtId="0" fontId="23" fillId="0" borderId="0" xfId="0" applyFont="1"/>
    <xf numFmtId="0" fontId="11" fillId="0" borderId="0" xfId="0" applyFont="1"/>
    <xf numFmtId="0" fontId="12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21" fillId="0" borderId="0" xfId="0" applyFont="1"/>
    <xf numFmtId="165" fontId="21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19" fillId="0" borderId="0" xfId="0" quotePrefix="1" applyFont="1"/>
    <xf numFmtId="0" fontId="19" fillId="0" borderId="0" xfId="0" quotePrefix="1" applyFont="1" applyAlignment="1">
      <alignment vertical="top"/>
    </xf>
    <xf numFmtId="0" fontId="24" fillId="0" borderId="0" xfId="1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49" fontId="7" fillId="4" borderId="3" xfId="0" applyNumberFormat="1" applyFont="1" applyFill="1" applyBorder="1" applyAlignment="1" applyProtection="1">
      <alignment horizontal="left" vertical="center" indent="1"/>
      <protection locked="0"/>
    </xf>
    <xf numFmtId="49" fontId="7" fillId="4" borderId="4" xfId="0" applyNumberFormat="1" applyFont="1" applyFill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27E1DC-BDB2-43A3-BB9A-B82A58C6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488B-8278-4DF2-933F-8544725F4898}">
  <sheetPr>
    <pageSetUpPr fitToPage="1"/>
  </sheetPr>
  <dimension ref="A1:M52"/>
  <sheetViews>
    <sheetView showGridLines="0" tabSelected="1" zoomScaleNormal="100" workbookViewId="0">
      <selection activeCell="B5" sqref="B5"/>
    </sheetView>
  </sheetViews>
  <sheetFormatPr baseColWidth="10" defaultRowHeight="14.55"/>
  <cols>
    <col min="1" max="1" width="29.75" bestFit="1" customWidth="1"/>
    <col min="2" max="2" width="25.875" customWidth="1"/>
    <col min="3" max="4" width="13.25" customWidth="1"/>
    <col min="5" max="6" width="25.875" customWidth="1"/>
    <col min="11" max="11" width="0" hidden="1" customWidth="1"/>
    <col min="12" max="13" width="11.375" hidden="1" customWidth="1"/>
  </cols>
  <sheetData>
    <row r="1" spans="1:12" ht="31.15">
      <c r="A1" s="4" t="s">
        <v>5</v>
      </c>
      <c r="F1" s="78" t="s">
        <v>86</v>
      </c>
      <c r="L1" t="s">
        <v>16</v>
      </c>
    </row>
    <row r="2" spans="1:12" ht="23.2" customHeight="1">
      <c r="A2" s="4"/>
      <c r="F2" s="79" t="s">
        <v>88</v>
      </c>
      <c r="L2" t="s">
        <v>17</v>
      </c>
    </row>
    <row r="3" spans="1:12" ht="18">
      <c r="A3" s="12" t="s">
        <v>24</v>
      </c>
      <c r="F3" s="80" t="s">
        <v>87</v>
      </c>
    </row>
    <row r="4" spans="1:12" ht="22.85" customHeight="1">
      <c r="A4" s="4"/>
      <c r="F4" s="79" t="s">
        <v>89</v>
      </c>
    </row>
    <row r="5" spans="1:12" ht="22" customHeight="1">
      <c r="A5" s="5" t="s">
        <v>20</v>
      </c>
      <c r="B5" s="10">
        <v>2024</v>
      </c>
      <c r="I5" s="15"/>
    </row>
    <row r="6" spans="1:12" ht="10.75" customHeight="1"/>
    <row r="7" spans="1:12" s="2" customFormat="1" ht="22" customHeight="1">
      <c r="A7" s="5" t="s">
        <v>11</v>
      </c>
      <c r="B7" s="84" t="s">
        <v>12</v>
      </c>
      <c r="C7" s="85"/>
      <c r="D7" s="85"/>
      <c r="E7" s="86"/>
      <c r="L7" s="2" t="s">
        <v>21</v>
      </c>
    </row>
    <row r="8" spans="1:12" ht="10.75" customHeight="1">
      <c r="B8" s="27"/>
      <c r="C8" s="27"/>
      <c r="D8" s="27"/>
      <c r="E8" s="27"/>
      <c r="L8" t="s">
        <v>22</v>
      </c>
    </row>
    <row r="9" spans="1:12" ht="22" customHeight="1">
      <c r="A9" s="5" t="s">
        <v>13</v>
      </c>
      <c r="B9" s="84" t="s">
        <v>55</v>
      </c>
      <c r="C9" s="85"/>
      <c r="D9" s="85"/>
      <c r="E9" s="86"/>
      <c r="L9" t="s">
        <v>23</v>
      </c>
    </row>
    <row r="10" spans="1:12" ht="10.75" customHeight="1">
      <c r="A10" s="5"/>
      <c r="B10" s="51"/>
      <c r="C10" s="51"/>
      <c r="D10" s="51"/>
      <c r="E10" s="51"/>
    </row>
    <row r="11" spans="1:12" ht="22" customHeight="1">
      <c r="A11" s="5" t="s">
        <v>48</v>
      </c>
      <c r="B11" s="84" t="s">
        <v>49</v>
      </c>
      <c r="C11" s="85"/>
      <c r="D11" s="85"/>
      <c r="E11" s="86"/>
    </row>
    <row r="12" spans="1:12" ht="10.75" customHeight="1"/>
    <row r="13" spans="1:12" s="2" customFormat="1" ht="22" customHeight="1">
      <c r="A13" s="5" t="s">
        <v>14</v>
      </c>
      <c r="B13" s="10" t="s">
        <v>9</v>
      </c>
      <c r="C13" s="7" t="s">
        <v>15</v>
      </c>
      <c r="D13" s="7"/>
    </row>
    <row r="14" spans="1:12" ht="10.75" customHeight="1"/>
    <row r="15" spans="1:12" ht="22" customHeight="1">
      <c r="A15" s="5" t="s">
        <v>19</v>
      </c>
      <c r="B15" s="11" t="s">
        <v>17</v>
      </c>
      <c r="C15" s="7" t="s">
        <v>15</v>
      </c>
    </row>
    <row r="16" spans="1:12" ht="10.75" customHeight="1"/>
    <row r="17" spans="1:5" ht="33.25" customHeight="1">
      <c r="A17" s="13" t="s">
        <v>25</v>
      </c>
      <c r="B17" s="11" t="s">
        <v>22</v>
      </c>
      <c r="C17" s="7" t="s">
        <v>68</v>
      </c>
    </row>
    <row r="18" spans="1:5" ht="13" customHeight="1">
      <c r="A18" s="5"/>
      <c r="B18" s="9"/>
    </row>
    <row r="19" spans="1:5" ht="20.25" customHeight="1">
      <c r="A19" s="5" t="s">
        <v>45</v>
      </c>
      <c r="B19" s="47">
        <f>IF(B15="non",INDEX($A$22:$E$28,MATCH($B$13,$A$22:$A$28,0),MATCH($B$17,$A$22:$E$22,0)),INDEX($A$32:$E$38,MATCH($B$13,$A$32:$A$38,0),MATCH($B$17,$A$22:$E$22,0)))</f>
        <v>0.374</v>
      </c>
    </row>
    <row r="20" spans="1:5" ht="24.25" customHeight="1">
      <c r="A20" s="5"/>
      <c r="B20" s="9"/>
    </row>
    <row r="21" spans="1:5" ht="24.75" customHeight="1">
      <c r="A21" s="87" t="s">
        <v>46</v>
      </c>
      <c r="B21" s="88"/>
      <c r="C21" s="88"/>
      <c r="D21" s="88"/>
      <c r="E21" s="88"/>
    </row>
    <row r="22" spans="1:5" ht="40.5" customHeight="1">
      <c r="A22" s="28" t="s">
        <v>43</v>
      </c>
      <c r="B22" s="29" t="s">
        <v>21</v>
      </c>
      <c r="C22" s="82" t="s">
        <v>22</v>
      </c>
      <c r="D22" s="83"/>
      <c r="E22" s="29" t="s">
        <v>23</v>
      </c>
    </row>
    <row r="23" spans="1:5" ht="40.5" customHeight="1">
      <c r="A23" s="6" t="s">
        <v>18</v>
      </c>
      <c r="B23" s="30" t="s">
        <v>42</v>
      </c>
      <c r="C23" s="31" t="s">
        <v>42</v>
      </c>
      <c r="D23" s="32" t="s">
        <v>44</v>
      </c>
      <c r="E23" s="30" t="s">
        <v>42</v>
      </c>
    </row>
    <row r="24" spans="1:5" ht="22.5" customHeight="1">
      <c r="A24" s="6" t="s">
        <v>6</v>
      </c>
      <c r="B24" s="44">
        <v>0.52900000000000003</v>
      </c>
      <c r="C24" s="45">
        <v>0.316</v>
      </c>
      <c r="D24" s="46">
        <v>1061</v>
      </c>
      <c r="E24" s="44">
        <v>0.36899999999999999</v>
      </c>
    </row>
    <row r="25" spans="1:5" ht="22.5" customHeight="1">
      <c r="A25" s="6" t="s">
        <v>7</v>
      </c>
      <c r="B25" s="44">
        <v>0.60599999999999998</v>
      </c>
      <c r="C25" s="45">
        <v>0.34</v>
      </c>
      <c r="D25" s="46">
        <v>1330</v>
      </c>
      <c r="E25" s="44">
        <v>0.40699999999999997</v>
      </c>
    </row>
    <row r="26" spans="1:5" ht="22.5" customHeight="1">
      <c r="A26" s="6" t="s">
        <v>8</v>
      </c>
      <c r="B26" s="44">
        <v>0.63500000000000001</v>
      </c>
      <c r="C26" s="45">
        <v>0.35699999999999998</v>
      </c>
      <c r="D26" s="46">
        <v>1391</v>
      </c>
      <c r="E26" s="44">
        <v>0.42599999999999999</v>
      </c>
    </row>
    <row r="27" spans="1:5" ht="22.5" customHeight="1">
      <c r="A27" s="6" t="s">
        <v>9</v>
      </c>
      <c r="B27" s="44">
        <v>0.66500000000000004</v>
      </c>
      <c r="C27" s="45">
        <v>0.374</v>
      </c>
      <c r="D27" s="46">
        <v>1456</v>
      </c>
      <c r="E27" s="44">
        <v>0.44800000000000001</v>
      </c>
    </row>
    <row r="28" spans="1:5" ht="22.5" customHeight="1">
      <c r="A28" s="6" t="s">
        <v>10</v>
      </c>
      <c r="B28" s="44">
        <v>0.69599999999999995</v>
      </c>
      <c r="C28" s="45">
        <v>0.39400000000000002</v>
      </c>
      <c r="D28" s="46">
        <v>1512</v>
      </c>
      <c r="E28" s="44">
        <v>0.47</v>
      </c>
    </row>
    <row r="31" spans="1:5" ht="24.75" customHeight="1">
      <c r="A31" s="87" t="s">
        <v>47</v>
      </c>
      <c r="B31" s="88"/>
      <c r="C31" s="88"/>
      <c r="D31" s="88"/>
      <c r="E31" s="88"/>
    </row>
    <row r="32" spans="1:5" ht="40.5" customHeight="1">
      <c r="A32" s="28" t="s">
        <v>43</v>
      </c>
      <c r="B32" s="29" t="s">
        <v>21</v>
      </c>
      <c r="C32" s="82" t="s">
        <v>22</v>
      </c>
      <c r="D32" s="83"/>
      <c r="E32" s="29" t="s">
        <v>23</v>
      </c>
    </row>
    <row r="33" spans="1:5" ht="40.5" customHeight="1">
      <c r="A33" s="6" t="s">
        <v>18</v>
      </c>
      <c r="B33" s="30" t="s">
        <v>42</v>
      </c>
      <c r="C33" s="31" t="s">
        <v>42</v>
      </c>
      <c r="D33" s="32" t="s">
        <v>44</v>
      </c>
      <c r="E33" s="30" t="s">
        <v>42</v>
      </c>
    </row>
    <row r="34" spans="1:5" ht="22.5" customHeight="1">
      <c r="A34" s="6" t="s">
        <v>6</v>
      </c>
      <c r="B34" s="44">
        <f>ROUND(B24+20%*B24,3)</f>
        <v>0.63500000000000001</v>
      </c>
      <c r="C34" s="45">
        <f t="shared" ref="C34:C38" si="0">ROUND(C24+20%*C24,3)</f>
        <v>0.379</v>
      </c>
      <c r="D34" s="46">
        <f>ROUND(D24+20%*D24,0)</f>
        <v>1273</v>
      </c>
      <c r="E34" s="44">
        <f t="shared" ref="E34:E38" si="1">ROUND(E24+20%*E24,3)</f>
        <v>0.443</v>
      </c>
    </row>
    <row r="35" spans="1:5" ht="22.5" customHeight="1">
      <c r="A35" s="6" t="s">
        <v>7</v>
      </c>
      <c r="B35" s="44">
        <f t="shared" ref="B35:B38" si="2">ROUND(B25+20%*B25,3)</f>
        <v>0.72699999999999998</v>
      </c>
      <c r="C35" s="45">
        <f t="shared" si="0"/>
        <v>0.40799999999999997</v>
      </c>
      <c r="D35" s="46">
        <f t="shared" ref="D35:D38" si="3">ROUND(D25+20%*D25,0)</f>
        <v>1596</v>
      </c>
      <c r="E35" s="44">
        <f t="shared" si="1"/>
        <v>0.48799999999999999</v>
      </c>
    </row>
    <row r="36" spans="1:5" ht="22.5" customHeight="1">
      <c r="A36" s="6" t="s">
        <v>8</v>
      </c>
      <c r="B36" s="44">
        <f t="shared" si="2"/>
        <v>0.76200000000000001</v>
      </c>
      <c r="C36" s="45">
        <f t="shared" si="0"/>
        <v>0.42799999999999999</v>
      </c>
      <c r="D36" s="46">
        <f t="shared" si="3"/>
        <v>1669</v>
      </c>
      <c r="E36" s="44">
        <f t="shared" si="1"/>
        <v>0.51100000000000001</v>
      </c>
    </row>
    <row r="37" spans="1:5" ht="22.5" customHeight="1">
      <c r="A37" s="6" t="s">
        <v>9</v>
      </c>
      <c r="B37" s="44">
        <f t="shared" si="2"/>
        <v>0.79800000000000004</v>
      </c>
      <c r="C37" s="45">
        <f t="shared" si="0"/>
        <v>0.44900000000000001</v>
      </c>
      <c r="D37" s="46">
        <f t="shared" si="3"/>
        <v>1747</v>
      </c>
      <c r="E37" s="44">
        <f t="shared" si="1"/>
        <v>0.53800000000000003</v>
      </c>
    </row>
    <row r="38" spans="1:5" ht="22.5" customHeight="1">
      <c r="A38" s="6" t="s">
        <v>10</v>
      </c>
      <c r="B38" s="44">
        <f t="shared" si="2"/>
        <v>0.83499999999999996</v>
      </c>
      <c r="C38" s="45">
        <f t="shared" si="0"/>
        <v>0.47299999999999998</v>
      </c>
      <c r="D38" s="46">
        <f t="shared" si="3"/>
        <v>1814</v>
      </c>
      <c r="E38" s="44">
        <f t="shared" si="1"/>
        <v>0.56399999999999995</v>
      </c>
    </row>
    <row r="40" spans="1:5">
      <c r="A40" s="73" t="s">
        <v>80</v>
      </c>
    </row>
    <row r="41" spans="1:5" hidden="1">
      <c r="A41" s="43" t="s">
        <v>56</v>
      </c>
      <c r="C41" s="62"/>
    </row>
    <row r="42" spans="1:5" hidden="1">
      <c r="B42" t="s">
        <v>57</v>
      </c>
      <c r="C42" s="25">
        <f>'Calcul régularisation fin année'!E13</f>
        <v>125</v>
      </c>
    </row>
    <row r="43" spans="1:5" hidden="1">
      <c r="B43" t="s">
        <v>67</v>
      </c>
      <c r="C43" s="25" t="str">
        <f>IF(C42&lt;5001,"moins de 5001 km",IF(C42&gt;20000,"plus de 20 000 km","de 5001 à 20 000 km"))</f>
        <v>moins de 5001 km</v>
      </c>
    </row>
    <row r="44" spans="1:5" hidden="1">
      <c r="B44" t="s">
        <v>64</v>
      </c>
      <c r="C44" s="25">
        <f>IF(B15="non",INDEX($A$22:$E$28,MATCH($B$13,$A$22:$A$28,0),MATCH($C$43,$A$22:$E$22,0)),INDEX($A$32:$E$38,MATCH($B$13,$A$32:$A$38,0),MATCH($C$43,$A$22:$E$22,0)))</f>
        <v>0.66500000000000004</v>
      </c>
    </row>
    <row r="45" spans="1:5" hidden="1">
      <c r="B45" t="s">
        <v>59</v>
      </c>
      <c r="C45" s="66">
        <f>C42*C44</f>
        <v>83.125</v>
      </c>
    </row>
    <row r="46" spans="1:5" hidden="1">
      <c r="B46" s="63" t="s">
        <v>60</v>
      </c>
      <c r="C46" s="25">
        <f>IF(C43="de 5001 à 20 000 km",IF(B15="non",INDEX($A$22:$E$28,MATCH($B$13,$A$22:$A$28,0),4),INDEX($A$32:$E$38,MATCH($B$13,$A$32:$A$38,0),4)),0)</f>
        <v>0</v>
      </c>
      <c r="D46" s="64" t="s">
        <v>58</v>
      </c>
    </row>
    <row r="47" spans="1:5" hidden="1">
      <c r="B47" t="s">
        <v>61</v>
      </c>
      <c r="C47" s="66">
        <f>C45+C46</f>
        <v>83.125</v>
      </c>
    </row>
    <row r="48" spans="1:5" hidden="1">
      <c r="B48" t="s">
        <v>62</v>
      </c>
      <c r="C48" s="66">
        <f>Janvier!G42+Février!G42+Mars!G42+Avril!G42+Mai!G42+Juin!G42+Juillet!G42+Aout!G42+Septembre!G42+Octobre!G42+Novembre!G42+Décembre!G42</f>
        <v>46.75</v>
      </c>
    </row>
    <row r="49" spans="1:8" hidden="1">
      <c r="B49" t="s">
        <v>63</v>
      </c>
      <c r="C49" s="66">
        <f>C47-C48</f>
        <v>36.375</v>
      </c>
    </row>
    <row r="51" spans="1:8" ht="15.95">
      <c r="A51" s="59" t="s">
        <v>83</v>
      </c>
    </row>
    <row r="52" spans="1:8" ht="15.95">
      <c r="A52" s="76" t="s">
        <v>74</v>
      </c>
      <c r="B52" s="81" t="s">
        <v>82</v>
      </c>
      <c r="C52" s="81"/>
      <c r="D52" s="81"/>
      <c r="E52" s="81"/>
      <c r="F52" s="81"/>
      <c r="G52" s="81"/>
      <c r="H52" s="81"/>
    </row>
  </sheetData>
  <sheetProtection algorithmName="SHA-512" hashValue="GUv5+GeBzNI2WmdKA1rwcUIR2rOKvCQyGSXcpQAUrd0qJpo3DRd263PwNCr9VArPgTyynUCq/um3Pm43Ip1naA==" saltValue="xmKNapgoJXh+Se/XyRtBTA==" spinCount="100000" sheet="1" objects="1" scenarios="1"/>
  <mergeCells count="8">
    <mergeCell ref="B52:H52"/>
    <mergeCell ref="C32:D32"/>
    <mergeCell ref="B11:E11"/>
    <mergeCell ref="A21:E21"/>
    <mergeCell ref="B7:E7"/>
    <mergeCell ref="B9:E9"/>
    <mergeCell ref="A31:E31"/>
    <mergeCell ref="C22:D22"/>
  </mergeCells>
  <dataValidations count="6">
    <dataValidation type="list" allowBlank="1" showInputMessage="1" showErrorMessage="1" sqref="B13" xr:uid="{B8A83A05-35D6-452B-BAB2-2C1EC92712A2}">
      <formula1>$A$24:$A$28</formula1>
    </dataValidation>
    <dataValidation type="list" allowBlank="1" showInputMessage="1" showErrorMessage="1" sqref="B15" xr:uid="{07864727-356A-432F-9481-1F9528A0E542}">
      <formula1>$L$1:$L$2</formula1>
    </dataValidation>
    <dataValidation type="whole" allowBlank="1" showInputMessage="1" showErrorMessage="1" sqref="B5" xr:uid="{62A495D7-F1CF-4AEC-8B31-14B6B6405E74}">
      <formula1>2000</formula1>
      <formula2>2100</formula2>
    </dataValidation>
    <dataValidation type="list" allowBlank="1" showInputMessage="1" showErrorMessage="1" sqref="B17" xr:uid="{AD5F0485-2F7C-49C4-8370-D654C49D99C9}">
      <formula1>$L$7:$L$9</formula1>
    </dataValidation>
    <dataValidation type="decimal" allowBlank="1" showInputMessage="1" showErrorMessage="1" sqref="B24:C28 E24:E28" xr:uid="{41A64D36-0AF3-4855-A525-3BF7B6B6E9FF}">
      <formula1>0</formula1>
      <formula2>10</formula2>
    </dataValidation>
    <dataValidation type="whole" allowBlank="1" showInputMessage="1" showErrorMessage="1" sqref="D24:D28" xr:uid="{EA996496-ACB2-40C9-8ECF-0F89CA8B709A}">
      <formula1>0</formula1>
      <formula2>100000000</formula2>
    </dataValidation>
  </dataValidations>
  <hyperlinks>
    <hyperlink ref="B52" r:id="rId1" xr:uid="{CC5CFEDB-7E88-4925-975D-AFD2636B1FAA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8ACC-CDD2-4FC3-98B2-357E60817AE8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"Septembre "&amp;Paramètres!B5</f>
        <v>Septembre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+DATE(Paramètres!$B$5,9,1)</f>
        <v>45536</v>
      </c>
      <c r="B11" s="23" t="str">
        <f t="shared" ref="B11:B40" si="0">VLOOKUP(WEEKDAY(A11),$K$3:$L$9,2,0)</f>
        <v>dimanche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45537</v>
      </c>
      <c r="B12" s="23" t="str">
        <f t="shared" si="0"/>
        <v>lundi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45538</v>
      </c>
      <c r="B13" s="23" t="str">
        <f t="shared" si="0"/>
        <v>mardi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45539</v>
      </c>
      <c r="B14" s="23" t="str">
        <f t="shared" si="0"/>
        <v>mercredi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45540</v>
      </c>
      <c r="B15" s="23" t="str">
        <f t="shared" si="0"/>
        <v>jeudi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45541</v>
      </c>
      <c r="B16" s="23" t="str">
        <f t="shared" si="0"/>
        <v>vendredi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45542</v>
      </c>
      <c r="B17" s="23" t="str">
        <f t="shared" si="0"/>
        <v>samedi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45543</v>
      </c>
      <c r="B18" s="23" t="str">
        <f t="shared" si="0"/>
        <v>dimanche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45544</v>
      </c>
      <c r="B19" s="23" t="str">
        <f t="shared" si="0"/>
        <v>lundi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45545</v>
      </c>
      <c r="B20" s="23" t="str">
        <f t="shared" si="0"/>
        <v>mardi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45546</v>
      </c>
      <c r="B21" s="23" t="str">
        <f t="shared" si="0"/>
        <v>mercredi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45547</v>
      </c>
      <c r="B22" s="23" t="str">
        <f t="shared" si="0"/>
        <v>jeudi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45548</v>
      </c>
      <c r="B23" s="23" t="str">
        <f t="shared" si="0"/>
        <v>vendredi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45549</v>
      </c>
      <c r="B24" s="23" t="str">
        <f t="shared" si="0"/>
        <v>samedi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45550</v>
      </c>
      <c r="B25" s="23" t="str">
        <f t="shared" si="0"/>
        <v>dimanche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45551</v>
      </c>
      <c r="B26" s="23" t="str">
        <f t="shared" si="0"/>
        <v>lundi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45552</v>
      </c>
      <c r="B27" s="23" t="str">
        <f t="shared" si="0"/>
        <v>mardi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45553</v>
      </c>
      <c r="B28" s="23" t="str">
        <f t="shared" si="0"/>
        <v>mercredi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45554</v>
      </c>
      <c r="B29" s="23" t="str">
        <f t="shared" si="0"/>
        <v>jeudi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45555</v>
      </c>
      <c r="B30" s="23" t="str">
        <f t="shared" si="0"/>
        <v>vendredi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45556</v>
      </c>
      <c r="B31" s="23" t="str">
        <f t="shared" si="0"/>
        <v>samedi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45557</v>
      </c>
      <c r="B32" s="23" t="str">
        <f t="shared" si="0"/>
        <v>dimanche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45558</v>
      </c>
      <c r="B33" s="23" t="str">
        <f t="shared" si="0"/>
        <v>lundi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45559</v>
      </c>
      <c r="B34" s="23" t="str">
        <f t="shared" si="0"/>
        <v>mardi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45560</v>
      </c>
      <c r="B35" s="23" t="str">
        <f t="shared" si="0"/>
        <v>mercredi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45561</v>
      </c>
      <c r="B36" s="23" t="str">
        <f t="shared" si="0"/>
        <v>jeudi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45562</v>
      </c>
      <c r="B37" s="23" t="str">
        <f t="shared" si="0"/>
        <v>vendredi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45563</v>
      </c>
      <c r="B38" s="23" t="str">
        <f t="shared" si="0"/>
        <v>samedi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45564</v>
      </c>
      <c r="B39" s="23" t="str">
        <f t="shared" si="0"/>
        <v>dimanche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45565</v>
      </c>
      <c r="B40" s="23" t="str">
        <f t="shared" si="0"/>
        <v>lundi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/5goWd+9NObw25tbS/8/ALGuN8V4WlM1if4qW9RhFqNmb5oBH2mc531BdhjHDXy/7NTB2GSe8MC/rbg9OZPofw==" saltValue="ANBuRJv+Y37OvRvoBza17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B85A-EBDA-4759-9763-0DA3504A4985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"Octobre "&amp;Paramètres!B5</f>
        <v>Octobre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+DATE(Paramètres!$B$5,10,1)</f>
        <v>45566</v>
      </c>
      <c r="B11" s="23" t="str">
        <f t="shared" ref="B11:B41" si="0">VLOOKUP(WEEKDAY(A11),$K$3:$L$9,2,0)</f>
        <v>mardi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45567</v>
      </c>
      <c r="B12" s="23" t="str">
        <f t="shared" si="0"/>
        <v>mercredi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45568</v>
      </c>
      <c r="B13" s="23" t="str">
        <f t="shared" si="0"/>
        <v>jeudi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45569</v>
      </c>
      <c r="B14" s="23" t="str">
        <f t="shared" si="0"/>
        <v>vendredi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45570</v>
      </c>
      <c r="B15" s="23" t="str">
        <f t="shared" si="0"/>
        <v>samedi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45571</v>
      </c>
      <c r="B16" s="23" t="str">
        <f t="shared" si="0"/>
        <v>dimanche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45572</v>
      </c>
      <c r="B17" s="23" t="str">
        <f t="shared" si="0"/>
        <v>lundi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45573</v>
      </c>
      <c r="B18" s="23" t="str">
        <f t="shared" si="0"/>
        <v>mardi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45574</v>
      </c>
      <c r="B19" s="23" t="str">
        <f t="shared" si="0"/>
        <v>mercredi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45575</v>
      </c>
      <c r="B20" s="23" t="str">
        <f t="shared" si="0"/>
        <v>jeudi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45576</v>
      </c>
      <c r="B21" s="23" t="str">
        <f t="shared" si="0"/>
        <v>vendredi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45577</v>
      </c>
      <c r="B22" s="23" t="str">
        <f t="shared" si="0"/>
        <v>samedi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45578</v>
      </c>
      <c r="B23" s="23" t="str">
        <f t="shared" si="0"/>
        <v>dimanche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45579</v>
      </c>
      <c r="B24" s="23" t="str">
        <f t="shared" si="0"/>
        <v>lundi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45580</v>
      </c>
      <c r="B25" s="23" t="str">
        <f t="shared" si="0"/>
        <v>mardi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45581</v>
      </c>
      <c r="B26" s="23" t="str">
        <f t="shared" si="0"/>
        <v>mercredi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45582</v>
      </c>
      <c r="B27" s="23" t="str">
        <f t="shared" si="0"/>
        <v>jeudi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45583</v>
      </c>
      <c r="B28" s="23" t="str">
        <f t="shared" si="0"/>
        <v>vendredi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45584</v>
      </c>
      <c r="B29" s="23" t="str">
        <f t="shared" si="0"/>
        <v>samedi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45585</v>
      </c>
      <c r="B30" s="23" t="str">
        <f t="shared" si="0"/>
        <v>dimanche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45586</v>
      </c>
      <c r="B31" s="23" t="str">
        <f t="shared" si="0"/>
        <v>lundi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45587</v>
      </c>
      <c r="B32" s="23" t="str">
        <f t="shared" si="0"/>
        <v>mardi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45588</v>
      </c>
      <c r="B33" s="23" t="str">
        <f t="shared" si="0"/>
        <v>mercredi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45589</v>
      </c>
      <c r="B34" s="23" t="str">
        <f t="shared" si="0"/>
        <v>jeudi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45590</v>
      </c>
      <c r="B35" s="23" t="str">
        <f t="shared" si="0"/>
        <v>vendredi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45591</v>
      </c>
      <c r="B36" s="23" t="str">
        <f t="shared" si="0"/>
        <v>samedi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45592</v>
      </c>
      <c r="B37" s="23" t="str">
        <f t="shared" si="0"/>
        <v>dimanche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45593</v>
      </c>
      <c r="B38" s="23" t="str">
        <f t="shared" si="0"/>
        <v>lundi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45594</v>
      </c>
      <c r="B39" s="23" t="str">
        <f t="shared" si="0"/>
        <v>mardi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45595</v>
      </c>
      <c r="B40" s="23" t="str">
        <f t="shared" si="0"/>
        <v>mercredi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45596</v>
      </c>
      <c r="B41" s="23" t="str">
        <f t="shared" si="0"/>
        <v>jeudi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IXrs9l0ey4n6wf15NejudD6X8VHo8rKg1TZA63e9NcD6MsMIbZCsLocG3KS4ynNLhhg0YZzAmfc13VW7g+dA5A==" saltValue="DQW1pDFxyRHuAXH2E9IA9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EC2B-2A8B-482B-B0BA-96679F842FAE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"Novembre "&amp;Paramètres!B5</f>
        <v>Novembre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+DATE(Paramètres!$B$5,11,1)</f>
        <v>45597</v>
      </c>
      <c r="B11" s="23" t="str">
        <f t="shared" ref="B11:B40" si="0">VLOOKUP(WEEKDAY(A11),$K$3:$L$9,2,0)</f>
        <v>vendredi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45598</v>
      </c>
      <c r="B12" s="23" t="str">
        <f t="shared" si="0"/>
        <v>samedi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45599</v>
      </c>
      <c r="B13" s="23" t="str">
        <f t="shared" si="0"/>
        <v>dimanche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45600</v>
      </c>
      <c r="B14" s="23" t="str">
        <f t="shared" si="0"/>
        <v>lundi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45601</v>
      </c>
      <c r="B15" s="23" t="str">
        <f t="shared" si="0"/>
        <v>mardi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45602</v>
      </c>
      <c r="B16" s="23" t="str">
        <f t="shared" si="0"/>
        <v>mercredi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45603</v>
      </c>
      <c r="B17" s="23" t="str">
        <f t="shared" si="0"/>
        <v>jeudi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45604</v>
      </c>
      <c r="B18" s="23" t="str">
        <f t="shared" si="0"/>
        <v>vendredi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45605</v>
      </c>
      <c r="B19" s="23" t="str">
        <f t="shared" si="0"/>
        <v>samedi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45606</v>
      </c>
      <c r="B20" s="23" t="str">
        <f t="shared" si="0"/>
        <v>dimanche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45607</v>
      </c>
      <c r="B21" s="23" t="str">
        <f t="shared" si="0"/>
        <v>lundi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45608</v>
      </c>
      <c r="B22" s="23" t="str">
        <f t="shared" si="0"/>
        <v>mardi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45609</v>
      </c>
      <c r="B23" s="23" t="str">
        <f t="shared" si="0"/>
        <v>mercredi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45610</v>
      </c>
      <c r="B24" s="23" t="str">
        <f t="shared" si="0"/>
        <v>jeudi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45611</v>
      </c>
      <c r="B25" s="23" t="str">
        <f t="shared" si="0"/>
        <v>vendredi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45612</v>
      </c>
      <c r="B26" s="23" t="str">
        <f t="shared" si="0"/>
        <v>samedi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45613</v>
      </c>
      <c r="B27" s="23" t="str">
        <f t="shared" si="0"/>
        <v>dimanche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45614</v>
      </c>
      <c r="B28" s="23" t="str">
        <f t="shared" si="0"/>
        <v>lundi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45615</v>
      </c>
      <c r="B29" s="23" t="str">
        <f t="shared" si="0"/>
        <v>mardi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45616</v>
      </c>
      <c r="B30" s="23" t="str">
        <f t="shared" si="0"/>
        <v>mercredi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45617</v>
      </c>
      <c r="B31" s="23" t="str">
        <f t="shared" si="0"/>
        <v>jeudi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45618</v>
      </c>
      <c r="B32" s="23" t="str">
        <f t="shared" si="0"/>
        <v>vendredi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45619</v>
      </c>
      <c r="B33" s="23" t="str">
        <f t="shared" si="0"/>
        <v>samedi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45620</v>
      </c>
      <c r="B34" s="23" t="str">
        <f t="shared" si="0"/>
        <v>dimanche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45621</v>
      </c>
      <c r="B35" s="23" t="str">
        <f t="shared" si="0"/>
        <v>lundi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45622</v>
      </c>
      <c r="B36" s="23" t="str">
        <f t="shared" si="0"/>
        <v>mardi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45623</v>
      </c>
      <c r="B37" s="23" t="str">
        <f t="shared" si="0"/>
        <v>mercredi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45624</v>
      </c>
      <c r="B38" s="23" t="str">
        <f t="shared" si="0"/>
        <v>jeudi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45625</v>
      </c>
      <c r="B39" s="23" t="str">
        <f t="shared" si="0"/>
        <v>vendredi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45626</v>
      </c>
      <c r="B40" s="23" t="str">
        <f t="shared" si="0"/>
        <v>samedi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nCi06yCjNQNciy1ii5zXhZC1o6jS9vzaiCyY5eZFWL1XtcRQzHu0m1aec5nT6MF0zNin27n05IO5X4mkJVv5Qw==" saltValue="I031kGyzudCnlhvO+XV9l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905A-6E7C-4DA8-ADD2-23234C4BEB58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"Décembre "&amp;Paramètres!B5</f>
        <v>Décembre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+DATE(Paramètres!$B$5,12,1)</f>
        <v>45627</v>
      </c>
      <c r="B11" s="23" t="str">
        <f t="shared" ref="B11:B41" si="0">VLOOKUP(WEEKDAY(A11),$K$3:$L$9,2,0)</f>
        <v>dimanche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45628</v>
      </c>
      <c r="B12" s="23" t="str">
        <f t="shared" si="0"/>
        <v>lundi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45629</v>
      </c>
      <c r="B13" s="23" t="str">
        <f t="shared" si="0"/>
        <v>mardi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45630</v>
      </c>
      <c r="B14" s="23" t="str">
        <f t="shared" si="0"/>
        <v>mercredi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45631</v>
      </c>
      <c r="B15" s="23" t="str">
        <f t="shared" si="0"/>
        <v>jeudi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45632</v>
      </c>
      <c r="B16" s="23" t="str">
        <f t="shared" si="0"/>
        <v>vendredi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45633</v>
      </c>
      <c r="B17" s="23" t="str">
        <f t="shared" si="0"/>
        <v>samedi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45634</v>
      </c>
      <c r="B18" s="23" t="str">
        <f t="shared" si="0"/>
        <v>dimanche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45635</v>
      </c>
      <c r="B19" s="23" t="str">
        <f t="shared" si="0"/>
        <v>lundi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45636</v>
      </c>
      <c r="B20" s="23" t="str">
        <f t="shared" si="0"/>
        <v>mardi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45637</v>
      </c>
      <c r="B21" s="23" t="str">
        <f t="shared" si="0"/>
        <v>mercredi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45638</v>
      </c>
      <c r="B22" s="23" t="str">
        <f t="shared" si="0"/>
        <v>jeudi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45639</v>
      </c>
      <c r="B23" s="23" t="str">
        <f t="shared" si="0"/>
        <v>vendredi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45640</v>
      </c>
      <c r="B24" s="23" t="str">
        <f t="shared" si="0"/>
        <v>samedi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45641</v>
      </c>
      <c r="B25" s="23" t="str">
        <f t="shared" si="0"/>
        <v>dimanche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45642</v>
      </c>
      <c r="B26" s="23" t="str">
        <f t="shared" si="0"/>
        <v>lundi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45643</v>
      </c>
      <c r="B27" s="23" t="str">
        <f t="shared" si="0"/>
        <v>mardi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45644</v>
      </c>
      <c r="B28" s="23" t="str">
        <f t="shared" si="0"/>
        <v>mercredi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45645</v>
      </c>
      <c r="B29" s="23" t="str">
        <f t="shared" si="0"/>
        <v>jeudi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45646</v>
      </c>
      <c r="B30" s="23" t="str">
        <f t="shared" si="0"/>
        <v>vendredi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45647</v>
      </c>
      <c r="B31" s="23" t="str">
        <f t="shared" si="0"/>
        <v>samedi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45648</v>
      </c>
      <c r="B32" s="23" t="str">
        <f t="shared" si="0"/>
        <v>dimanche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45649</v>
      </c>
      <c r="B33" s="23" t="str">
        <f t="shared" si="0"/>
        <v>lundi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45650</v>
      </c>
      <c r="B34" s="23" t="str">
        <f t="shared" si="0"/>
        <v>mardi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45651</v>
      </c>
      <c r="B35" s="23" t="str">
        <f t="shared" si="0"/>
        <v>mercredi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45652</v>
      </c>
      <c r="B36" s="23" t="str">
        <f t="shared" si="0"/>
        <v>jeudi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45653</v>
      </c>
      <c r="B37" s="23" t="str">
        <f t="shared" si="0"/>
        <v>vendredi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45654</v>
      </c>
      <c r="B38" s="23" t="str">
        <f t="shared" si="0"/>
        <v>samedi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45655</v>
      </c>
      <c r="B39" s="23" t="str">
        <f t="shared" si="0"/>
        <v>dimanche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45656</v>
      </c>
      <c r="B40" s="23" t="str">
        <f t="shared" si="0"/>
        <v>lundi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45657</v>
      </c>
      <c r="B41" s="23" t="str">
        <f t="shared" si="0"/>
        <v>mardi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FHn8AME7CisCv8jaQL6zM+gSmMQgeJi8gC6i1/77q2lLGgBB6z8CzybA6h9ge5f80MXBDyvLIybVFaMKxPoDIw==" saltValue="u1UxA9ybxp+ngjdzcYfUx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3AFB-B4FF-440A-BB68-F0C5FC0F884E}">
  <dimension ref="A1:H21"/>
  <sheetViews>
    <sheetView showGridLines="0" zoomScale="110" zoomScaleNormal="110" workbookViewId="0">
      <selection activeCell="E13" sqref="E13"/>
    </sheetView>
  </sheetViews>
  <sheetFormatPr baseColWidth="10" defaultRowHeight="14.55"/>
  <cols>
    <col min="1" max="1" width="23.25" bestFit="1" customWidth="1"/>
  </cols>
  <sheetData>
    <row r="1" spans="1:8" ht="31.15">
      <c r="A1" s="4" t="s">
        <v>53</v>
      </c>
      <c r="H1" s="60" t="s">
        <v>84</v>
      </c>
    </row>
    <row r="4" spans="1:8" ht="15.95">
      <c r="A4" s="60"/>
    </row>
    <row r="6" spans="1:8" ht="18">
      <c r="A6" s="12" t="s">
        <v>54</v>
      </c>
    </row>
    <row r="13" spans="1:8" ht="15.95">
      <c r="A13" s="61" t="s">
        <v>69</v>
      </c>
      <c r="E13" s="25">
        <f>Janvier!E42+Février!E42+Mars!E42+Avril!E42+Mai!E42+Juin!E42+Juillet!E42+Aout!E42+Septembre!E42+Octobre!E42+Novembre!E42+Décembre!E42</f>
        <v>125</v>
      </c>
    </row>
    <row r="14" spans="1:8">
      <c r="A14" s="8" t="s">
        <v>65</v>
      </c>
      <c r="E14" s="25" t="str">
        <f>Paramètres!C43</f>
        <v>moins de 5001 km</v>
      </c>
    </row>
    <row r="15" spans="1:8">
      <c r="A15" s="8" t="s">
        <v>66</v>
      </c>
      <c r="E15" s="25">
        <f>Paramètres!C44</f>
        <v>0.66500000000000004</v>
      </c>
    </row>
    <row r="16" spans="1:8">
      <c r="A16" s="8" t="s">
        <v>70</v>
      </c>
      <c r="E16" s="66">
        <f>Paramètres!C45</f>
        <v>83.125</v>
      </c>
    </row>
    <row r="17" spans="1:6">
      <c r="A17" s="65" t="s">
        <v>60</v>
      </c>
      <c r="E17" s="25">
        <f>Paramètres!C46</f>
        <v>0</v>
      </c>
    </row>
    <row r="18" spans="1:6">
      <c r="A18" s="8" t="s">
        <v>79</v>
      </c>
      <c r="E18" s="66">
        <f>Paramètres!C47</f>
        <v>83.125</v>
      </c>
    </row>
    <row r="19" spans="1:6">
      <c r="A19" s="8" t="s">
        <v>71</v>
      </c>
      <c r="E19" s="66">
        <f>Paramètres!C48</f>
        <v>46.75</v>
      </c>
    </row>
    <row r="20" spans="1:6">
      <c r="A20" s="8" t="s">
        <v>72</v>
      </c>
      <c r="E20" s="75">
        <f>Paramètres!C49</f>
        <v>36.375</v>
      </c>
      <c r="F20" s="74" t="s">
        <v>81</v>
      </c>
    </row>
    <row r="21" spans="1:6" ht="15.95">
      <c r="A21" s="61"/>
    </row>
  </sheetData>
  <sheetProtection algorithmName="SHA-512" hashValue="ANiOdagPCIQOlkNIFAVQwtC8rtdb3lu7bPiy61AyoSnfCrtzGTw22hLiAzQ1eUQej5kSfWFVCJjReOOVTNCdjg==" saltValue="jfuFOPs2NBaEBASVEDHAP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D7B5-7E31-4C1D-B685-1098CEA10F18}">
  <dimension ref="A8:J25"/>
  <sheetViews>
    <sheetView showGridLines="0" zoomScale="110" zoomScaleNormal="110" workbookViewId="0">
      <selection activeCell="A27" sqref="A27"/>
    </sheetView>
  </sheetViews>
  <sheetFormatPr baseColWidth="10" defaultRowHeight="14.55"/>
  <cols>
    <col min="9" max="9" width="10.75" customWidth="1"/>
  </cols>
  <sheetData>
    <row r="8" spans="1:10" ht="18">
      <c r="A8" s="67" t="s">
        <v>73</v>
      </c>
    </row>
    <row r="9" spans="1:10" ht="18">
      <c r="A9" s="68"/>
    </row>
    <row r="10" spans="1:10" ht="15.95">
      <c r="B10" s="59" t="s">
        <v>74</v>
      </c>
      <c r="C10" s="81" t="s">
        <v>82</v>
      </c>
      <c r="D10" s="81"/>
      <c r="E10" s="81"/>
      <c r="F10" s="81"/>
      <c r="G10" s="81"/>
      <c r="H10" s="81"/>
      <c r="I10" s="81"/>
      <c r="J10" s="69" t="s">
        <v>75</v>
      </c>
    </row>
    <row r="11" spans="1:10" ht="6.25" customHeight="1"/>
    <row r="12" spans="1:10" ht="9" customHeight="1">
      <c r="A12" s="68"/>
    </row>
    <row r="13" spans="1:10" ht="18">
      <c r="A13" s="68"/>
      <c r="B13" s="77" t="s">
        <v>85</v>
      </c>
    </row>
    <row r="23" spans="1:1">
      <c r="A23" s="70" t="s">
        <v>76</v>
      </c>
    </row>
    <row r="24" spans="1:1">
      <c r="A24" s="71" t="s">
        <v>77</v>
      </c>
    </row>
    <row r="25" spans="1:1">
      <c r="A25" s="72" t="s">
        <v>78</v>
      </c>
    </row>
  </sheetData>
  <sheetProtection algorithmName="SHA-512" hashValue="sYIhiaMZaqsdWjX34UjyalStS5valkZzWU91N6cEJ8Cv97R3NK1zkNwKCxT1I1tnR1+N1tTyNPlkgzMZWmohBg==" saltValue="lbp9wvDGiOn6aiJb9hQklg==" spinCount="100000" sheet="1" objects="1" scenarios="1"/>
  <mergeCells count="1">
    <mergeCell ref="C10:I10"/>
  </mergeCells>
  <hyperlinks>
    <hyperlink ref="C10" r:id="rId1" xr:uid="{E9CD64CC-3790-4BD7-AB96-5A5C603A616C}"/>
    <hyperlink ref="A24" r:id="rId2" xr:uid="{E05636CD-A8A7-48DC-95E7-85E09AC0116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B8DA-C43C-493F-866C-E9C929680698}">
  <sheetPr>
    <pageSetUpPr fitToPage="1"/>
  </sheetPr>
  <dimension ref="A1:L45"/>
  <sheetViews>
    <sheetView showGridLines="0" zoomScale="110" zoomScaleNormal="110" workbookViewId="0">
      <selection activeCell="C12" sqref="C12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"Janvier "&amp;Paramètres!B5</f>
        <v>Janvier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+DATE(Paramètres!$B$5,1,1)</f>
        <v>45292</v>
      </c>
      <c r="B11" s="23" t="str">
        <f t="shared" ref="B11:B41" si="0">VLOOKUP(WEEKDAY(A11),$K$3:$L$9,2,0)</f>
        <v>lundi</v>
      </c>
      <c r="C11" s="48" t="s">
        <v>37</v>
      </c>
      <c r="D11" s="48" t="s">
        <v>38</v>
      </c>
      <c r="E11" s="49">
        <v>125</v>
      </c>
      <c r="F11" s="21">
        <f>Paramètres!$B$19</f>
        <v>0.374</v>
      </c>
      <c r="G11" s="50">
        <f>+E11*F11</f>
        <v>46.75</v>
      </c>
    </row>
    <row r="12" spans="1:12" ht="16.45" customHeight="1">
      <c r="A12" s="22">
        <f>+A11+1</f>
        <v>45293</v>
      </c>
      <c r="B12" s="23" t="str">
        <f t="shared" si="0"/>
        <v>mardi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45294</v>
      </c>
      <c r="B13" s="23" t="str">
        <f t="shared" si="0"/>
        <v>mercredi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45295</v>
      </c>
      <c r="B14" s="23" t="str">
        <f t="shared" si="0"/>
        <v>jeudi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45296</v>
      </c>
      <c r="B15" s="23" t="str">
        <f t="shared" si="0"/>
        <v>vendredi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45297</v>
      </c>
      <c r="B16" s="23" t="str">
        <f t="shared" si="0"/>
        <v>samedi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45298</v>
      </c>
      <c r="B17" s="23" t="str">
        <f t="shared" si="0"/>
        <v>dimanche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45299</v>
      </c>
      <c r="B18" s="23" t="str">
        <f t="shared" si="0"/>
        <v>lundi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45300</v>
      </c>
      <c r="B19" s="23" t="str">
        <f t="shared" si="0"/>
        <v>mardi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45301</v>
      </c>
      <c r="B20" s="23" t="str">
        <f t="shared" si="0"/>
        <v>mercredi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45302</v>
      </c>
      <c r="B21" s="23" t="str">
        <f t="shared" si="0"/>
        <v>jeudi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45303</v>
      </c>
      <c r="B22" s="23" t="str">
        <f t="shared" si="0"/>
        <v>vendredi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45304</v>
      </c>
      <c r="B23" s="23" t="str">
        <f t="shared" si="0"/>
        <v>samedi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45305</v>
      </c>
      <c r="B24" s="23" t="str">
        <f t="shared" si="0"/>
        <v>dimanche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45306</v>
      </c>
      <c r="B25" s="23" t="str">
        <f t="shared" si="0"/>
        <v>lundi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45307</v>
      </c>
      <c r="B26" s="23" t="str">
        <f t="shared" si="0"/>
        <v>mardi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45308</v>
      </c>
      <c r="B27" s="23" t="str">
        <f t="shared" si="0"/>
        <v>mercredi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45309</v>
      </c>
      <c r="B28" s="23" t="str">
        <f t="shared" si="0"/>
        <v>jeudi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45310</v>
      </c>
      <c r="B29" s="23" t="str">
        <f t="shared" si="0"/>
        <v>vendredi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45311</v>
      </c>
      <c r="B30" s="23" t="str">
        <f t="shared" si="0"/>
        <v>samedi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45312</v>
      </c>
      <c r="B31" s="23" t="str">
        <f t="shared" si="0"/>
        <v>dimanche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45313</v>
      </c>
      <c r="B32" s="23" t="str">
        <f t="shared" si="0"/>
        <v>lundi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8" ht="16.45" customHeight="1">
      <c r="A33" s="22">
        <f t="shared" si="2"/>
        <v>45314</v>
      </c>
      <c r="B33" s="23" t="str">
        <f t="shared" si="0"/>
        <v>mardi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8" ht="16.45" customHeight="1">
      <c r="A34" s="22">
        <f t="shared" si="2"/>
        <v>45315</v>
      </c>
      <c r="B34" s="23" t="str">
        <f t="shared" si="0"/>
        <v>mercredi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8" ht="16.45" customHeight="1">
      <c r="A35" s="22">
        <f t="shared" si="2"/>
        <v>45316</v>
      </c>
      <c r="B35" s="23" t="str">
        <f t="shared" si="0"/>
        <v>jeudi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8" ht="16.45" customHeight="1">
      <c r="A36" s="22">
        <f t="shared" si="2"/>
        <v>45317</v>
      </c>
      <c r="B36" s="23" t="str">
        <f t="shared" si="0"/>
        <v>vendredi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8" ht="16.45" customHeight="1">
      <c r="A37" s="22">
        <f t="shared" si="2"/>
        <v>45318</v>
      </c>
      <c r="B37" s="23" t="str">
        <f t="shared" si="0"/>
        <v>samedi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8" ht="16.45" customHeight="1">
      <c r="A38" s="22">
        <f t="shared" si="2"/>
        <v>45319</v>
      </c>
      <c r="B38" s="23" t="str">
        <f t="shared" si="0"/>
        <v>dimanche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8" ht="16.45" customHeight="1">
      <c r="A39" s="22">
        <f t="shared" si="2"/>
        <v>45320</v>
      </c>
      <c r="B39" s="23" t="str">
        <f t="shared" si="0"/>
        <v>lundi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8" ht="16.45" customHeight="1">
      <c r="A40" s="22">
        <f t="shared" si="2"/>
        <v>45321</v>
      </c>
      <c r="B40" s="23" t="str">
        <f t="shared" si="0"/>
        <v>mardi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8" ht="16.45" customHeight="1">
      <c r="A41" s="22">
        <f t="shared" si="2"/>
        <v>45322</v>
      </c>
      <c r="B41" s="23" t="str">
        <f t="shared" si="0"/>
        <v>mercredi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8" s="17" customFormat="1" ht="23.2" customHeight="1">
      <c r="A42" s="33"/>
      <c r="B42" s="34"/>
      <c r="C42" s="35"/>
      <c r="D42" s="36" t="s">
        <v>34</v>
      </c>
      <c r="E42" s="54">
        <f>SUM(E11:E41)</f>
        <v>125</v>
      </c>
      <c r="F42" s="53" t="s">
        <v>51</v>
      </c>
      <c r="G42" s="52">
        <f>SUM(G11:G41)</f>
        <v>46.75</v>
      </c>
    </row>
    <row r="44" spans="1:8" ht="15.95">
      <c r="A44" s="59" t="s">
        <v>83</v>
      </c>
      <c r="E44"/>
    </row>
    <row r="45" spans="1:8" ht="15.95">
      <c r="A45" s="76" t="s">
        <v>74</v>
      </c>
      <c r="B45" s="81" t="s">
        <v>82</v>
      </c>
      <c r="C45" s="81"/>
      <c r="D45" s="81"/>
      <c r="E45" s="81"/>
      <c r="F45" s="81"/>
      <c r="G45" s="81"/>
      <c r="H45" s="81"/>
    </row>
  </sheetData>
  <sheetProtection algorithmName="SHA-512" hashValue="Oqb1IZc2JHCwnifM3TKe/sbGuvyD4UP7eKm4W7PlYK2KEGyFxT48fEf9s3x+96PAvOLHwONZdX5XtOLslfOrJg==" saltValue="djrkCkuauY5pQdVZ00YLOw==" spinCount="100000" sheet="1" objects="1" scenarios="1"/>
  <mergeCells count="1">
    <mergeCell ref="B45:H45"/>
  </mergeCells>
  <hyperlinks>
    <hyperlink ref="B45" r:id="rId1" xr:uid="{348EB7FE-6925-4AF8-B505-F9274F4B145A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3720-45F7-4EA6-9933-F993EE7D9F9B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"Février "&amp;Paramètres!B5</f>
        <v>Février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+DATE(Paramètres!$B$5,2,1)</f>
        <v>45323</v>
      </c>
      <c r="B11" s="23" t="str">
        <f t="shared" ref="B11:B39" si="0">VLOOKUP(WEEKDAY(A11),$K$3:$L$9,2,0)</f>
        <v>jeudi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45324</v>
      </c>
      <c r="B12" s="23" t="str">
        <f t="shared" si="0"/>
        <v>vendredi</v>
      </c>
      <c r="C12" s="48"/>
      <c r="D12" s="48"/>
      <c r="E12" s="49"/>
      <c r="F12" s="21">
        <f>Paramètres!$B$19</f>
        <v>0.374</v>
      </c>
      <c r="G12" s="50">
        <f t="shared" ref="G12:G39" si="1">+E12*F12</f>
        <v>0</v>
      </c>
    </row>
    <row r="13" spans="1:12" ht="16.45" customHeight="1">
      <c r="A13" s="22">
        <f t="shared" ref="A13:A39" si="2">+A12+1</f>
        <v>45325</v>
      </c>
      <c r="B13" s="23" t="str">
        <f t="shared" si="0"/>
        <v>samedi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45326</v>
      </c>
      <c r="B14" s="23" t="str">
        <f t="shared" si="0"/>
        <v>dimanche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45327</v>
      </c>
      <c r="B15" s="23" t="str">
        <f t="shared" si="0"/>
        <v>lundi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45328</v>
      </c>
      <c r="B16" s="23" t="str">
        <f t="shared" si="0"/>
        <v>mardi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45329</v>
      </c>
      <c r="B17" s="23" t="str">
        <f t="shared" si="0"/>
        <v>mercredi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45330</v>
      </c>
      <c r="B18" s="23" t="str">
        <f t="shared" si="0"/>
        <v>jeudi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45331</v>
      </c>
      <c r="B19" s="23" t="str">
        <f t="shared" si="0"/>
        <v>vendredi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45332</v>
      </c>
      <c r="B20" s="23" t="str">
        <f t="shared" si="0"/>
        <v>samedi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45333</v>
      </c>
      <c r="B21" s="23" t="str">
        <f t="shared" si="0"/>
        <v>dimanche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45334</v>
      </c>
      <c r="B22" s="23" t="str">
        <f t="shared" si="0"/>
        <v>lundi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45335</v>
      </c>
      <c r="B23" s="23" t="str">
        <f t="shared" si="0"/>
        <v>mardi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45336</v>
      </c>
      <c r="B24" s="23" t="str">
        <f t="shared" si="0"/>
        <v>mercredi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45337</v>
      </c>
      <c r="B25" s="23" t="str">
        <f t="shared" si="0"/>
        <v>jeudi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45338</v>
      </c>
      <c r="B26" s="23" t="str">
        <f t="shared" si="0"/>
        <v>vendredi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45339</v>
      </c>
      <c r="B27" s="23" t="str">
        <f t="shared" si="0"/>
        <v>samedi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45340</v>
      </c>
      <c r="B28" s="23" t="str">
        <f t="shared" si="0"/>
        <v>dimanche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45341</v>
      </c>
      <c r="B29" s="23" t="str">
        <f t="shared" si="0"/>
        <v>lundi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45342</v>
      </c>
      <c r="B30" s="23" t="str">
        <f t="shared" si="0"/>
        <v>mardi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45343</v>
      </c>
      <c r="B31" s="23" t="str">
        <f t="shared" si="0"/>
        <v>mercredi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45344</v>
      </c>
      <c r="B32" s="23" t="str">
        <f t="shared" si="0"/>
        <v>jeudi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8" ht="16.45" customHeight="1">
      <c r="A33" s="22">
        <f t="shared" si="2"/>
        <v>45345</v>
      </c>
      <c r="B33" s="23" t="str">
        <f t="shared" si="0"/>
        <v>vendredi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8" ht="16.45" customHeight="1">
      <c r="A34" s="22">
        <f t="shared" si="2"/>
        <v>45346</v>
      </c>
      <c r="B34" s="23" t="str">
        <f t="shared" si="0"/>
        <v>samedi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8" ht="16.45" customHeight="1">
      <c r="A35" s="22">
        <f t="shared" si="2"/>
        <v>45347</v>
      </c>
      <c r="B35" s="23" t="str">
        <f t="shared" si="0"/>
        <v>dimanche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8" ht="16.45" customHeight="1">
      <c r="A36" s="22">
        <f t="shared" si="2"/>
        <v>45348</v>
      </c>
      <c r="B36" s="23" t="str">
        <f t="shared" si="0"/>
        <v>lundi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8" ht="16.45" customHeight="1">
      <c r="A37" s="22">
        <f t="shared" si="2"/>
        <v>45349</v>
      </c>
      <c r="B37" s="23" t="str">
        <f t="shared" si="0"/>
        <v>mardi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8" ht="16.45" customHeight="1">
      <c r="A38" s="22">
        <f t="shared" si="2"/>
        <v>45350</v>
      </c>
      <c r="B38" s="23" t="str">
        <f t="shared" si="0"/>
        <v>mercredi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8" ht="16.45" customHeight="1">
      <c r="A39" s="22">
        <f t="shared" si="2"/>
        <v>45351</v>
      </c>
      <c r="B39" s="23" t="str">
        <f t="shared" si="0"/>
        <v>jeudi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8" ht="16.45" customHeight="1">
      <c r="A40" s="22"/>
      <c r="B40" s="23"/>
      <c r="C40" s="55"/>
      <c r="D40" s="55"/>
      <c r="E40" s="56"/>
      <c r="F40" s="21"/>
      <c r="G40" s="50"/>
    </row>
    <row r="41" spans="1:8" ht="16.45" customHeight="1">
      <c r="A41" s="22"/>
      <c r="B41" s="23"/>
      <c r="C41" s="55"/>
      <c r="D41" s="55"/>
      <c r="E41" s="56"/>
      <c r="F41" s="21"/>
      <c r="G41" s="50"/>
    </row>
    <row r="42" spans="1:8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  <row r="44" spans="1:8" ht="15.95">
      <c r="A44" s="59" t="s">
        <v>83</v>
      </c>
      <c r="E44"/>
    </row>
    <row r="45" spans="1:8" ht="15.95">
      <c r="A45" s="76" t="s">
        <v>74</v>
      </c>
      <c r="B45" s="81" t="s">
        <v>82</v>
      </c>
      <c r="C45" s="81"/>
      <c r="D45" s="81"/>
      <c r="E45" s="81"/>
      <c r="F45" s="81"/>
      <c r="G45" s="81"/>
      <c r="H45" s="81"/>
    </row>
  </sheetData>
  <sheetProtection algorithmName="SHA-512" hashValue="72pHoCHYabZe6adyiSTsm9seMcedMD2H6hJQ84d/Dost0x1RIdJzW5uwq3OW6OiwXuFpyttMuh4ofZMNTT8ozw==" saltValue="RvUGUURo+bznC8agDMqkeA==" spinCount="100000" sheet="1" objects="1" scenarios="1"/>
  <mergeCells count="1">
    <mergeCell ref="B45:H45"/>
  </mergeCells>
  <hyperlinks>
    <hyperlink ref="B45" r:id="rId1" xr:uid="{881A8500-BD37-4CC0-B1E2-F66D5BEFD531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E380-82FE-4154-B922-36487F538AF2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"Mars "&amp;Paramètres!B5</f>
        <v>Mars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+DATE(Paramètres!$B$5,3,1)</f>
        <v>45352</v>
      </c>
      <c r="B11" s="23" t="str">
        <f t="shared" ref="B11:B41" si="0">VLOOKUP(WEEKDAY(A11),$K$3:$L$9,2,0)</f>
        <v>vendredi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45353</v>
      </c>
      <c r="B12" s="23" t="str">
        <f t="shared" si="0"/>
        <v>samedi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45354</v>
      </c>
      <c r="B13" s="23" t="str">
        <f t="shared" si="0"/>
        <v>dimanche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45355</v>
      </c>
      <c r="B14" s="23" t="str">
        <f t="shared" si="0"/>
        <v>lundi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45356</v>
      </c>
      <c r="B15" s="23" t="str">
        <f t="shared" si="0"/>
        <v>mardi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45357</v>
      </c>
      <c r="B16" s="23" t="str">
        <f t="shared" si="0"/>
        <v>mercredi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45358</v>
      </c>
      <c r="B17" s="23" t="str">
        <f t="shared" si="0"/>
        <v>jeudi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45359</v>
      </c>
      <c r="B18" s="23" t="str">
        <f t="shared" si="0"/>
        <v>vendredi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45360</v>
      </c>
      <c r="B19" s="23" t="str">
        <f t="shared" si="0"/>
        <v>samedi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45361</v>
      </c>
      <c r="B20" s="23" t="str">
        <f t="shared" si="0"/>
        <v>dimanche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45362</v>
      </c>
      <c r="B21" s="23" t="str">
        <f t="shared" si="0"/>
        <v>lundi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45363</v>
      </c>
      <c r="B22" s="23" t="str">
        <f t="shared" si="0"/>
        <v>mardi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45364</v>
      </c>
      <c r="B23" s="23" t="str">
        <f t="shared" si="0"/>
        <v>mercredi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45365</v>
      </c>
      <c r="B24" s="23" t="str">
        <f t="shared" si="0"/>
        <v>jeudi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45366</v>
      </c>
      <c r="B25" s="23" t="str">
        <f t="shared" si="0"/>
        <v>vendredi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45367</v>
      </c>
      <c r="B26" s="23" t="str">
        <f t="shared" si="0"/>
        <v>samedi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45368</v>
      </c>
      <c r="B27" s="23" t="str">
        <f t="shared" si="0"/>
        <v>dimanche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45369</v>
      </c>
      <c r="B28" s="23" t="str">
        <f t="shared" si="0"/>
        <v>lundi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45370</v>
      </c>
      <c r="B29" s="23" t="str">
        <f t="shared" si="0"/>
        <v>mardi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45371</v>
      </c>
      <c r="B30" s="23" t="str">
        <f t="shared" si="0"/>
        <v>mercredi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45372</v>
      </c>
      <c r="B31" s="23" t="str">
        <f t="shared" si="0"/>
        <v>jeudi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45373</v>
      </c>
      <c r="B32" s="23" t="str">
        <f t="shared" si="0"/>
        <v>vendredi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45374</v>
      </c>
      <c r="B33" s="23" t="str">
        <f t="shared" si="0"/>
        <v>samedi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45375</v>
      </c>
      <c r="B34" s="23" t="str">
        <f t="shared" si="0"/>
        <v>dimanche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45376</v>
      </c>
      <c r="B35" s="23" t="str">
        <f t="shared" si="0"/>
        <v>lundi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45377</v>
      </c>
      <c r="B36" s="23" t="str">
        <f t="shared" si="0"/>
        <v>mardi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45378</v>
      </c>
      <c r="B37" s="23" t="str">
        <f t="shared" si="0"/>
        <v>mercredi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45379</v>
      </c>
      <c r="B38" s="23" t="str">
        <f t="shared" si="0"/>
        <v>jeudi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45380</v>
      </c>
      <c r="B39" s="23" t="str">
        <f t="shared" si="0"/>
        <v>vendredi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45381</v>
      </c>
      <c r="B40" s="23" t="str">
        <f t="shared" si="0"/>
        <v>samedi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45382</v>
      </c>
      <c r="B41" s="23" t="str">
        <f t="shared" si="0"/>
        <v>dimanche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AdTQW9wzIAjUUP72cRiacLwdmipiuqnGhBSRL027d51sZ88W63SMCdXRQrBqJkZ+FSjkrLj2/RkHrLBFA9oFug==" saltValue="w5pkM5b9Ne/w+9AQ9CzNb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6EB5-4ECB-465D-9D86-D06C290E006D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"Avril "&amp;Paramètres!B5</f>
        <v>Avril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+DATE(Paramètres!$B$5,4,1)</f>
        <v>45383</v>
      </c>
      <c r="B11" s="23" t="str">
        <f t="shared" ref="B11:B40" si="0">VLOOKUP(WEEKDAY(A11),$K$3:$L$9,2,0)</f>
        <v>lundi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45384</v>
      </c>
      <c r="B12" s="23" t="str">
        <f t="shared" si="0"/>
        <v>mardi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45385</v>
      </c>
      <c r="B13" s="23" t="str">
        <f t="shared" si="0"/>
        <v>mercredi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45386</v>
      </c>
      <c r="B14" s="23" t="str">
        <f t="shared" si="0"/>
        <v>jeudi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45387</v>
      </c>
      <c r="B15" s="23" t="str">
        <f t="shared" si="0"/>
        <v>vendredi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45388</v>
      </c>
      <c r="B16" s="23" t="str">
        <f t="shared" si="0"/>
        <v>samedi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45389</v>
      </c>
      <c r="B17" s="23" t="str">
        <f t="shared" si="0"/>
        <v>dimanche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45390</v>
      </c>
      <c r="B18" s="23" t="str">
        <f t="shared" si="0"/>
        <v>lundi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45391</v>
      </c>
      <c r="B19" s="23" t="str">
        <f t="shared" si="0"/>
        <v>mardi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45392</v>
      </c>
      <c r="B20" s="23" t="str">
        <f t="shared" si="0"/>
        <v>mercredi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45393</v>
      </c>
      <c r="B21" s="23" t="str">
        <f t="shared" si="0"/>
        <v>jeudi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45394</v>
      </c>
      <c r="B22" s="23" t="str">
        <f t="shared" si="0"/>
        <v>vendredi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45395</v>
      </c>
      <c r="B23" s="23" t="str">
        <f t="shared" si="0"/>
        <v>samedi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45396</v>
      </c>
      <c r="B24" s="23" t="str">
        <f t="shared" si="0"/>
        <v>dimanche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45397</v>
      </c>
      <c r="B25" s="23" t="str">
        <f t="shared" si="0"/>
        <v>lundi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45398</v>
      </c>
      <c r="B26" s="23" t="str">
        <f t="shared" si="0"/>
        <v>mardi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45399</v>
      </c>
      <c r="B27" s="23" t="str">
        <f t="shared" si="0"/>
        <v>mercredi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45400</v>
      </c>
      <c r="B28" s="23" t="str">
        <f t="shared" si="0"/>
        <v>jeudi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45401</v>
      </c>
      <c r="B29" s="23" t="str">
        <f t="shared" si="0"/>
        <v>vendredi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45402</v>
      </c>
      <c r="B30" s="23" t="str">
        <f t="shared" si="0"/>
        <v>samedi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45403</v>
      </c>
      <c r="B31" s="23" t="str">
        <f t="shared" si="0"/>
        <v>dimanche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45404</v>
      </c>
      <c r="B32" s="23" t="str">
        <f t="shared" si="0"/>
        <v>lundi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45405</v>
      </c>
      <c r="B33" s="23" t="str">
        <f t="shared" si="0"/>
        <v>mardi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45406</v>
      </c>
      <c r="B34" s="23" t="str">
        <f t="shared" si="0"/>
        <v>mercredi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45407</v>
      </c>
      <c r="B35" s="23" t="str">
        <f t="shared" si="0"/>
        <v>jeudi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45408</v>
      </c>
      <c r="B36" s="23" t="str">
        <f t="shared" si="0"/>
        <v>vendredi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45409</v>
      </c>
      <c r="B37" s="23" t="str">
        <f t="shared" si="0"/>
        <v>samedi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45410</v>
      </c>
      <c r="B38" s="23" t="str">
        <f t="shared" si="0"/>
        <v>dimanche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45411</v>
      </c>
      <c r="B39" s="23" t="str">
        <f t="shared" si="0"/>
        <v>lundi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45412</v>
      </c>
      <c r="B40" s="23" t="str">
        <f t="shared" si="0"/>
        <v>mardi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j0DXQaFY2jTgRU5B9YhtSRBVUBq+Y89tsUoQLl0RRX1h50uFgZ5pMY1UidyCcmyn9sqgZsZH8LFX6lLockRgbA==" saltValue="OSQSOy5dizCCXflP31J7r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4D54-BE52-4170-82D7-25F23930FAC5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"Mai "&amp;Paramètres!B5</f>
        <v>Mai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+DATE(Paramètres!$B$5,5,1)</f>
        <v>45413</v>
      </c>
      <c r="B11" s="23" t="str">
        <f t="shared" ref="B11:B41" si="0">VLOOKUP(WEEKDAY(A11),$K$3:$L$9,2,0)</f>
        <v>mercredi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45414</v>
      </c>
      <c r="B12" s="23" t="str">
        <f t="shared" si="0"/>
        <v>jeudi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45415</v>
      </c>
      <c r="B13" s="23" t="str">
        <f t="shared" si="0"/>
        <v>vendredi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45416</v>
      </c>
      <c r="B14" s="23" t="str">
        <f t="shared" si="0"/>
        <v>samedi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45417</v>
      </c>
      <c r="B15" s="23" t="str">
        <f t="shared" si="0"/>
        <v>dimanche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45418</v>
      </c>
      <c r="B16" s="23" t="str">
        <f t="shared" si="0"/>
        <v>lundi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45419</v>
      </c>
      <c r="B17" s="23" t="str">
        <f t="shared" si="0"/>
        <v>mardi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45420</v>
      </c>
      <c r="B18" s="23" t="str">
        <f t="shared" si="0"/>
        <v>mercredi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45421</v>
      </c>
      <c r="B19" s="23" t="str">
        <f t="shared" si="0"/>
        <v>jeudi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45422</v>
      </c>
      <c r="B20" s="23" t="str">
        <f t="shared" si="0"/>
        <v>vendredi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45423</v>
      </c>
      <c r="B21" s="23" t="str">
        <f t="shared" si="0"/>
        <v>samedi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45424</v>
      </c>
      <c r="B22" s="23" t="str">
        <f t="shared" si="0"/>
        <v>dimanche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45425</v>
      </c>
      <c r="B23" s="23" t="str">
        <f t="shared" si="0"/>
        <v>lundi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45426</v>
      </c>
      <c r="B24" s="23" t="str">
        <f t="shared" si="0"/>
        <v>mardi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45427</v>
      </c>
      <c r="B25" s="23" t="str">
        <f t="shared" si="0"/>
        <v>mercredi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45428</v>
      </c>
      <c r="B26" s="23" t="str">
        <f t="shared" si="0"/>
        <v>jeudi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45429</v>
      </c>
      <c r="B27" s="23" t="str">
        <f t="shared" si="0"/>
        <v>vendredi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45430</v>
      </c>
      <c r="B28" s="23" t="str">
        <f t="shared" si="0"/>
        <v>samedi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45431</v>
      </c>
      <c r="B29" s="23" t="str">
        <f t="shared" si="0"/>
        <v>dimanche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45432</v>
      </c>
      <c r="B30" s="23" t="str">
        <f t="shared" si="0"/>
        <v>lundi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45433</v>
      </c>
      <c r="B31" s="23" t="str">
        <f t="shared" si="0"/>
        <v>mardi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45434</v>
      </c>
      <c r="B32" s="23" t="str">
        <f t="shared" si="0"/>
        <v>mercredi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45435</v>
      </c>
      <c r="B33" s="23" t="str">
        <f t="shared" si="0"/>
        <v>jeudi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45436</v>
      </c>
      <c r="B34" s="23" t="str">
        <f t="shared" si="0"/>
        <v>vendredi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45437</v>
      </c>
      <c r="B35" s="23" t="str">
        <f t="shared" si="0"/>
        <v>samedi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45438</v>
      </c>
      <c r="B36" s="23" t="str">
        <f t="shared" si="0"/>
        <v>dimanche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45439</v>
      </c>
      <c r="B37" s="23" t="str">
        <f t="shared" si="0"/>
        <v>lundi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45440</v>
      </c>
      <c r="B38" s="23" t="str">
        <f t="shared" si="0"/>
        <v>mardi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45441</v>
      </c>
      <c r="B39" s="23" t="str">
        <f t="shared" si="0"/>
        <v>mercredi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45442</v>
      </c>
      <c r="B40" s="23" t="str">
        <f t="shared" si="0"/>
        <v>jeudi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45443</v>
      </c>
      <c r="B41" s="23" t="str">
        <f t="shared" si="0"/>
        <v>vendredi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8m/eTb61CkUzRU1m0ri2qC1oT2HVp92WxOHuKGkM5/ufVnqcRJ8nKC1GdnNuMabe0biC1N8VMS3AehNtloGcHA==" saltValue="ibcl/q8vZNQTr51WQ4kml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5EDA-EBD6-49A2-BCF6-99A86BF7DF84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"Juin "&amp;Paramètres!B5</f>
        <v>Juin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+DATE(Paramètres!$B$5,6,1)</f>
        <v>45444</v>
      </c>
      <c r="B11" s="23" t="str">
        <f t="shared" ref="B11:B40" si="0">VLOOKUP(WEEKDAY(A11),$K$3:$L$9,2,0)</f>
        <v>samedi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45445</v>
      </c>
      <c r="B12" s="23" t="str">
        <f t="shared" si="0"/>
        <v>dimanche</v>
      </c>
      <c r="C12" s="48"/>
      <c r="D12" s="48"/>
      <c r="E12" s="49"/>
      <c r="F12" s="21">
        <f>Paramètres!$B$19</f>
        <v>0.374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45446</v>
      </c>
      <c r="B13" s="23" t="str">
        <f t="shared" si="0"/>
        <v>lundi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45447</v>
      </c>
      <c r="B14" s="23" t="str">
        <f t="shared" si="0"/>
        <v>mardi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45448</v>
      </c>
      <c r="B15" s="23" t="str">
        <f t="shared" si="0"/>
        <v>mercredi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45449</v>
      </c>
      <c r="B16" s="23" t="str">
        <f t="shared" si="0"/>
        <v>jeudi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45450</v>
      </c>
      <c r="B17" s="23" t="str">
        <f t="shared" si="0"/>
        <v>vendredi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45451</v>
      </c>
      <c r="B18" s="23" t="str">
        <f t="shared" si="0"/>
        <v>samedi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45452</v>
      </c>
      <c r="B19" s="23" t="str">
        <f t="shared" si="0"/>
        <v>dimanche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45453</v>
      </c>
      <c r="B20" s="23" t="str">
        <f t="shared" si="0"/>
        <v>lundi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45454</v>
      </c>
      <c r="B21" s="23" t="str">
        <f t="shared" si="0"/>
        <v>mardi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45455</v>
      </c>
      <c r="B22" s="23" t="str">
        <f t="shared" si="0"/>
        <v>mercredi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45456</v>
      </c>
      <c r="B23" s="23" t="str">
        <f t="shared" si="0"/>
        <v>jeudi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45457</v>
      </c>
      <c r="B24" s="23" t="str">
        <f t="shared" si="0"/>
        <v>vendredi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45458</v>
      </c>
      <c r="B25" s="23" t="str">
        <f t="shared" si="0"/>
        <v>samedi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45459</v>
      </c>
      <c r="B26" s="23" t="str">
        <f t="shared" si="0"/>
        <v>dimanche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45460</v>
      </c>
      <c r="B27" s="23" t="str">
        <f t="shared" si="0"/>
        <v>lundi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45461</v>
      </c>
      <c r="B28" s="23" t="str">
        <f t="shared" si="0"/>
        <v>mardi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45462</v>
      </c>
      <c r="B29" s="23" t="str">
        <f t="shared" si="0"/>
        <v>mercredi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45463</v>
      </c>
      <c r="B30" s="23" t="str">
        <f t="shared" si="0"/>
        <v>jeudi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45464</v>
      </c>
      <c r="B31" s="23" t="str">
        <f t="shared" si="0"/>
        <v>vendredi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45465</v>
      </c>
      <c r="B32" s="23" t="str">
        <f t="shared" si="0"/>
        <v>samedi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45466</v>
      </c>
      <c r="B33" s="23" t="str">
        <f t="shared" si="0"/>
        <v>dimanche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45467</v>
      </c>
      <c r="B34" s="23" t="str">
        <f t="shared" si="0"/>
        <v>lundi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45468</v>
      </c>
      <c r="B35" s="23" t="str">
        <f t="shared" si="0"/>
        <v>mardi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45469</v>
      </c>
      <c r="B36" s="23" t="str">
        <f t="shared" si="0"/>
        <v>mercredi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45470</v>
      </c>
      <c r="B37" s="23" t="str">
        <f t="shared" si="0"/>
        <v>jeudi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45471</v>
      </c>
      <c r="B38" s="23" t="str">
        <f t="shared" si="0"/>
        <v>vendredi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45472</v>
      </c>
      <c r="B39" s="23" t="str">
        <f t="shared" si="0"/>
        <v>samedi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45473</v>
      </c>
      <c r="B40" s="23" t="str">
        <f t="shared" si="0"/>
        <v>dimanche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uX0uNqiGc7YqhUfI+UGAIWuajkEVpCj3TlHGb+0jVbVb0ptItFus42E2NY3JIyHlFFdZIknxCanFtk0mjUMkww==" saltValue="gOTFtvHlmxhcwSW2nJqAd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4287-AEA7-437F-A89A-3F489E12D844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"Juillet "&amp;Paramètres!B5</f>
        <v>Juillet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+DATE(Paramètres!$B$5,7,1)</f>
        <v>45474</v>
      </c>
      <c r="B11" s="23" t="str">
        <f t="shared" ref="B11:B41" si="0">VLOOKUP(WEEKDAY(A11),$K$3:$L$9,2,0)</f>
        <v>lundi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45475</v>
      </c>
      <c r="B12" s="23" t="str">
        <f t="shared" si="0"/>
        <v>mardi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45476</v>
      </c>
      <c r="B13" s="23" t="str">
        <f t="shared" si="0"/>
        <v>mercredi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45477</v>
      </c>
      <c r="B14" s="23" t="str">
        <f t="shared" si="0"/>
        <v>jeudi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45478</v>
      </c>
      <c r="B15" s="23" t="str">
        <f t="shared" si="0"/>
        <v>vendredi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45479</v>
      </c>
      <c r="B16" s="23" t="str">
        <f t="shared" si="0"/>
        <v>samedi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45480</v>
      </c>
      <c r="B17" s="23" t="str">
        <f t="shared" si="0"/>
        <v>dimanche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45481</v>
      </c>
      <c r="B18" s="23" t="str">
        <f t="shared" si="0"/>
        <v>lundi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45482</v>
      </c>
      <c r="B19" s="23" t="str">
        <f t="shared" si="0"/>
        <v>mardi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45483</v>
      </c>
      <c r="B20" s="23" t="str">
        <f t="shared" si="0"/>
        <v>mercredi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45484</v>
      </c>
      <c r="B21" s="23" t="str">
        <f t="shared" si="0"/>
        <v>jeudi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45485</v>
      </c>
      <c r="B22" s="23" t="str">
        <f t="shared" si="0"/>
        <v>vendredi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45486</v>
      </c>
      <c r="B23" s="23" t="str">
        <f t="shared" si="0"/>
        <v>samedi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45487</v>
      </c>
      <c r="B24" s="23" t="str">
        <f t="shared" si="0"/>
        <v>dimanche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45488</v>
      </c>
      <c r="B25" s="23" t="str">
        <f t="shared" si="0"/>
        <v>lundi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45489</v>
      </c>
      <c r="B26" s="23" t="str">
        <f t="shared" si="0"/>
        <v>mardi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45490</v>
      </c>
      <c r="B27" s="23" t="str">
        <f t="shared" si="0"/>
        <v>mercredi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45491</v>
      </c>
      <c r="B28" s="23" t="str">
        <f t="shared" si="0"/>
        <v>jeudi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45492</v>
      </c>
      <c r="B29" s="23" t="str">
        <f t="shared" si="0"/>
        <v>vendredi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45493</v>
      </c>
      <c r="B30" s="23" t="str">
        <f t="shared" si="0"/>
        <v>samedi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45494</v>
      </c>
      <c r="B31" s="23" t="str">
        <f t="shared" si="0"/>
        <v>dimanche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45495</v>
      </c>
      <c r="B32" s="23" t="str">
        <f t="shared" si="0"/>
        <v>lundi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45496</v>
      </c>
      <c r="B33" s="23" t="str">
        <f t="shared" si="0"/>
        <v>mardi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45497</v>
      </c>
      <c r="B34" s="23" t="str">
        <f t="shared" si="0"/>
        <v>mercredi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45498</v>
      </c>
      <c r="B35" s="23" t="str">
        <f t="shared" si="0"/>
        <v>jeudi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45499</v>
      </c>
      <c r="B36" s="23" t="str">
        <f t="shared" si="0"/>
        <v>vendredi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45500</v>
      </c>
      <c r="B37" s="23" t="str">
        <f t="shared" si="0"/>
        <v>samedi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45501</v>
      </c>
      <c r="B38" s="23" t="str">
        <f t="shared" si="0"/>
        <v>dimanche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45502</v>
      </c>
      <c r="B39" s="23" t="str">
        <f t="shared" si="0"/>
        <v>lundi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45503</v>
      </c>
      <c r="B40" s="23" t="str">
        <f t="shared" si="0"/>
        <v>mardi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45504</v>
      </c>
      <c r="B41" s="23" t="str">
        <f t="shared" si="0"/>
        <v>mercredi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OrHk+ANzeZWalp68qzgWzO1As1Bn1vcFFC7XnYy+uzil4b+RDspynGMCwmaeQ6fspJi9yPrnnajNlqR8mb+Lyw==" saltValue="tPgk3z2S06NAmzzIcfhz5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088C-50D2-41B4-ABB3-0125AAF228F0}">
  <sheetPr>
    <pageSetUpPr fitToPage="1"/>
  </sheetPr>
  <dimension ref="A1:L42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41</v>
      </c>
      <c r="B1" s="4"/>
      <c r="F1" s="60" t="s">
        <v>84</v>
      </c>
    </row>
    <row r="3" spans="1:12" ht="20.8">
      <c r="A3" s="20" t="str">
        <f>"Août "&amp;Paramètres!B5</f>
        <v>Août 2024</v>
      </c>
      <c r="E3" s="18"/>
      <c r="F3" s="16" t="s">
        <v>52</v>
      </c>
      <c r="K3">
        <v>1</v>
      </c>
      <c r="L3" t="s">
        <v>26</v>
      </c>
    </row>
    <row r="4" spans="1:12" ht="18">
      <c r="E4" s="16"/>
      <c r="F4" s="16" t="s">
        <v>33</v>
      </c>
      <c r="K4">
        <v>2</v>
      </c>
      <c r="L4" t="s">
        <v>27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28</v>
      </c>
    </row>
    <row r="6" spans="1:12" ht="15.95">
      <c r="A6" s="5"/>
      <c r="B6" s="24" t="s">
        <v>35</v>
      </c>
      <c r="C6" s="26" t="str">
        <f>IF(ISBLANK(Paramètres!B9),"",Paramètres!B9)</f>
        <v>Toyota Prius 1,4 L hybride</v>
      </c>
      <c r="D6" s="2"/>
      <c r="E6" s="19"/>
      <c r="F6" s="3"/>
      <c r="G6" s="2"/>
      <c r="H6" s="2"/>
      <c r="I6" s="2"/>
      <c r="K6">
        <v>4</v>
      </c>
      <c r="L6" t="s">
        <v>29</v>
      </c>
    </row>
    <row r="7" spans="1:12" ht="15.95">
      <c r="A7" s="5"/>
      <c r="B7" s="24" t="s">
        <v>36</v>
      </c>
      <c r="C7" s="26" t="str">
        <f>IF(ISBLANK(Paramètres!B13),"",Paramètres!B13)</f>
        <v>6 CV</v>
      </c>
      <c r="D7" s="2"/>
      <c r="E7" s="19"/>
      <c r="F7" s="3"/>
      <c r="G7" s="2"/>
      <c r="H7" s="2"/>
      <c r="I7" s="2"/>
      <c r="K7" s="2">
        <v>5</v>
      </c>
      <c r="L7" s="2" t="s">
        <v>30</v>
      </c>
    </row>
    <row r="8" spans="1:12" ht="15.95">
      <c r="B8" s="24" t="s">
        <v>50</v>
      </c>
      <c r="C8" s="26" t="str">
        <f>IF(ISBLANK(Paramètres!B11),"",Paramètres!B11)</f>
        <v>10 rue Belle-Isle, 33150 Mérignac</v>
      </c>
      <c r="H8" s="2"/>
      <c r="K8">
        <v>6</v>
      </c>
      <c r="L8" t="s">
        <v>31</v>
      </c>
    </row>
    <row r="9" spans="1:12" s="2" customFormat="1" ht="18">
      <c r="A9" s="16"/>
      <c r="C9" s="14"/>
      <c r="E9" s="19"/>
      <c r="K9">
        <v>7</v>
      </c>
      <c r="L9" t="s">
        <v>32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39</v>
      </c>
      <c r="G10" s="42" t="s">
        <v>40</v>
      </c>
    </row>
    <row r="11" spans="1:12" ht="16.45" customHeight="1">
      <c r="A11" s="22">
        <f>+DATE(Paramètres!$B$5,8,1)</f>
        <v>45505</v>
      </c>
      <c r="B11" s="23" t="str">
        <f t="shared" ref="B11:B41" si="0">VLOOKUP(WEEKDAY(A11),$K$3:$L$9,2,0)</f>
        <v>jeudi</v>
      </c>
      <c r="C11" s="48"/>
      <c r="D11" s="48"/>
      <c r="E11" s="49"/>
      <c r="F11" s="21">
        <f>Paramètres!$B$19</f>
        <v>0.374</v>
      </c>
      <c r="G11" s="50">
        <f>+E11*F11</f>
        <v>0</v>
      </c>
    </row>
    <row r="12" spans="1:12" ht="16.45" customHeight="1">
      <c r="A12" s="22">
        <f>+A11+1</f>
        <v>45506</v>
      </c>
      <c r="B12" s="23" t="str">
        <f t="shared" si="0"/>
        <v>vendredi</v>
      </c>
      <c r="C12" s="48"/>
      <c r="D12" s="48"/>
      <c r="E12" s="49"/>
      <c r="F12" s="21">
        <f>Paramètres!$B$19</f>
        <v>0.374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45507</v>
      </c>
      <c r="B13" s="23" t="str">
        <f t="shared" si="0"/>
        <v>samedi</v>
      </c>
      <c r="C13" s="48"/>
      <c r="D13" s="48"/>
      <c r="E13" s="49"/>
      <c r="F13" s="21">
        <f>Paramètres!$B$19</f>
        <v>0.374</v>
      </c>
      <c r="G13" s="50">
        <f t="shared" si="1"/>
        <v>0</v>
      </c>
    </row>
    <row r="14" spans="1:12" ht="16.45" customHeight="1">
      <c r="A14" s="22">
        <f t="shared" si="2"/>
        <v>45508</v>
      </c>
      <c r="B14" s="23" t="str">
        <f t="shared" si="0"/>
        <v>dimanche</v>
      </c>
      <c r="C14" s="48"/>
      <c r="D14" s="48"/>
      <c r="E14" s="49"/>
      <c r="F14" s="21">
        <f>Paramètres!$B$19</f>
        <v>0.374</v>
      </c>
      <c r="G14" s="50">
        <f t="shared" si="1"/>
        <v>0</v>
      </c>
    </row>
    <row r="15" spans="1:12" ht="16.45" customHeight="1">
      <c r="A15" s="22">
        <f t="shared" si="2"/>
        <v>45509</v>
      </c>
      <c r="B15" s="23" t="str">
        <f t="shared" si="0"/>
        <v>lundi</v>
      </c>
      <c r="C15" s="48"/>
      <c r="D15" s="48"/>
      <c r="E15" s="49"/>
      <c r="F15" s="21">
        <f>Paramètres!$B$19</f>
        <v>0.374</v>
      </c>
      <c r="G15" s="50">
        <f t="shared" si="1"/>
        <v>0</v>
      </c>
    </row>
    <row r="16" spans="1:12" ht="16.45" customHeight="1">
      <c r="A16" s="22">
        <f t="shared" si="2"/>
        <v>45510</v>
      </c>
      <c r="B16" s="23" t="str">
        <f t="shared" si="0"/>
        <v>mardi</v>
      </c>
      <c r="C16" s="48"/>
      <c r="D16" s="48"/>
      <c r="E16" s="49"/>
      <c r="F16" s="21">
        <f>Paramètres!$B$19</f>
        <v>0.374</v>
      </c>
      <c r="G16" s="50">
        <f t="shared" si="1"/>
        <v>0</v>
      </c>
    </row>
    <row r="17" spans="1:7" ht="16.45" customHeight="1">
      <c r="A17" s="22">
        <f t="shared" si="2"/>
        <v>45511</v>
      </c>
      <c r="B17" s="23" t="str">
        <f t="shared" si="0"/>
        <v>mercredi</v>
      </c>
      <c r="C17" s="48"/>
      <c r="D17" s="48"/>
      <c r="E17" s="49"/>
      <c r="F17" s="21">
        <f>Paramètres!$B$19</f>
        <v>0.374</v>
      </c>
      <c r="G17" s="50">
        <f t="shared" si="1"/>
        <v>0</v>
      </c>
    </row>
    <row r="18" spans="1:7" ht="16.45" customHeight="1">
      <c r="A18" s="22">
        <f t="shared" si="2"/>
        <v>45512</v>
      </c>
      <c r="B18" s="23" t="str">
        <f t="shared" si="0"/>
        <v>jeudi</v>
      </c>
      <c r="C18" s="48"/>
      <c r="D18" s="48"/>
      <c r="E18" s="49"/>
      <c r="F18" s="21">
        <f>Paramètres!$B$19</f>
        <v>0.374</v>
      </c>
      <c r="G18" s="50">
        <f t="shared" si="1"/>
        <v>0</v>
      </c>
    </row>
    <row r="19" spans="1:7" ht="16.45" customHeight="1">
      <c r="A19" s="22">
        <f t="shared" si="2"/>
        <v>45513</v>
      </c>
      <c r="B19" s="23" t="str">
        <f t="shared" si="0"/>
        <v>vendredi</v>
      </c>
      <c r="C19" s="48"/>
      <c r="D19" s="48"/>
      <c r="E19" s="49"/>
      <c r="F19" s="21">
        <f>Paramètres!$B$19</f>
        <v>0.374</v>
      </c>
      <c r="G19" s="50">
        <f t="shared" si="1"/>
        <v>0</v>
      </c>
    </row>
    <row r="20" spans="1:7" ht="16.45" customHeight="1">
      <c r="A20" s="22">
        <f t="shared" si="2"/>
        <v>45514</v>
      </c>
      <c r="B20" s="23" t="str">
        <f t="shared" si="0"/>
        <v>samedi</v>
      </c>
      <c r="C20" s="48"/>
      <c r="D20" s="48"/>
      <c r="E20" s="49"/>
      <c r="F20" s="21">
        <f>Paramètres!$B$19</f>
        <v>0.374</v>
      </c>
      <c r="G20" s="50">
        <f t="shared" si="1"/>
        <v>0</v>
      </c>
    </row>
    <row r="21" spans="1:7" ht="16.45" customHeight="1">
      <c r="A21" s="22">
        <f t="shared" si="2"/>
        <v>45515</v>
      </c>
      <c r="B21" s="23" t="str">
        <f t="shared" si="0"/>
        <v>dimanche</v>
      </c>
      <c r="C21" s="48"/>
      <c r="D21" s="48"/>
      <c r="E21" s="49"/>
      <c r="F21" s="21">
        <f>Paramètres!$B$19</f>
        <v>0.374</v>
      </c>
      <c r="G21" s="50">
        <f t="shared" si="1"/>
        <v>0</v>
      </c>
    </row>
    <row r="22" spans="1:7" ht="16.45" customHeight="1">
      <c r="A22" s="22">
        <f t="shared" si="2"/>
        <v>45516</v>
      </c>
      <c r="B22" s="23" t="str">
        <f t="shared" si="0"/>
        <v>lundi</v>
      </c>
      <c r="C22" s="48"/>
      <c r="D22" s="48"/>
      <c r="E22" s="49"/>
      <c r="F22" s="21">
        <f>Paramètres!$B$19</f>
        <v>0.374</v>
      </c>
      <c r="G22" s="50">
        <f t="shared" si="1"/>
        <v>0</v>
      </c>
    </row>
    <row r="23" spans="1:7" ht="16.45" customHeight="1">
      <c r="A23" s="22">
        <f t="shared" si="2"/>
        <v>45517</v>
      </c>
      <c r="B23" s="23" t="str">
        <f t="shared" si="0"/>
        <v>mardi</v>
      </c>
      <c r="C23" s="48"/>
      <c r="D23" s="48"/>
      <c r="E23" s="49"/>
      <c r="F23" s="21">
        <f>Paramètres!$B$19</f>
        <v>0.374</v>
      </c>
      <c r="G23" s="50">
        <f t="shared" si="1"/>
        <v>0</v>
      </c>
    </row>
    <row r="24" spans="1:7" ht="16.45" customHeight="1">
      <c r="A24" s="22">
        <f t="shared" si="2"/>
        <v>45518</v>
      </c>
      <c r="B24" s="23" t="str">
        <f t="shared" si="0"/>
        <v>mercredi</v>
      </c>
      <c r="C24" s="48"/>
      <c r="D24" s="48"/>
      <c r="E24" s="49"/>
      <c r="F24" s="21">
        <f>Paramètres!$B$19</f>
        <v>0.374</v>
      </c>
      <c r="G24" s="50">
        <f t="shared" si="1"/>
        <v>0</v>
      </c>
    </row>
    <row r="25" spans="1:7" ht="16.45" customHeight="1">
      <c r="A25" s="22">
        <f t="shared" si="2"/>
        <v>45519</v>
      </c>
      <c r="B25" s="23" t="str">
        <f t="shared" si="0"/>
        <v>jeudi</v>
      </c>
      <c r="C25" s="48"/>
      <c r="D25" s="48"/>
      <c r="E25" s="49"/>
      <c r="F25" s="21">
        <f>Paramètres!$B$19</f>
        <v>0.374</v>
      </c>
      <c r="G25" s="50">
        <f t="shared" si="1"/>
        <v>0</v>
      </c>
    </row>
    <row r="26" spans="1:7" ht="16.45" customHeight="1">
      <c r="A26" s="22">
        <f t="shared" si="2"/>
        <v>45520</v>
      </c>
      <c r="B26" s="23" t="str">
        <f t="shared" si="0"/>
        <v>vendredi</v>
      </c>
      <c r="C26" s="48"/>
      <c r="D26" s="48"/>
      <c r="E26" s="49"/>
      <c r="F26" s="21">
        <f>Paramètres!$B$19</f>
        <v>0.374</v>
      </c>
      <c r="G26" s="50">
        <f t="shared" si="1"/>
        <v>0</v>
      </c>
    </row>
    <row r="27" spans="1:7" ht="16.45" customHeight="1">
      <c r="A27" s="22">
        <f t="shared" si="2"/>
        <v>45521</v>
      </c>
      <c r="B27" s="23" t="str">
        <f t="shared" si="0"/>
        <v>samedi</v>
      </c>
      <c r="C27" s="48"/>
      <c r="D27" s="48"/>
      <c r="E27" s="49"/>
      <c r="F27" s="21">
        <f>Paramètres!$B$19</f>
        <v>0.374</v>
      </c>
      <c r="G27" s="50">
        <f t="shared" si="1"/>
        <v>0</v>
      </c>
    </row>
    <row r="28" spans="1:7" ht="16.45" customHeight="1">
      <c r="A28" s="22">
        <f t="shared" si="2"/>
        <v>45522</v>
      </c>
      <c r="B28" s="23" t="str">
        <f t="shared" si="0"/>
        <v>dimanche</v>
      </c>
      <c r="C28" s="48"/>
      <c r="D28" s="48"/>
      <c r="E28" s="49"/>
      <c r="F28" s="21">
        <f>Paramètres!$B$19</f>
        <v>0.374</v>
      </c>
      <c r="G28" s="50">
        <f t="shared" si="1"/>
        <v>0</v>
      </c>
    </row>
    <row r="29" spans="1:7" ht="16.45" customHeight="1">
      <c r="A29" s="22">
        <f t="shared" si="2"/>
        <v>45523</v>
      </c>
      <c r="B29" s="23" t="str">
        <f t="shared" si="0"/>
        <v>lundi</v>
      </c>
      <c r="C29" s="48"/>
      <c r="D29" s="48"/>
      <c r="E29" s="49"/>
      <c r="F29" s="21">
        <f>Paramètres!$B$19</f>
        <v>0.374</v>
      </c>
      <c r="G29" s="50">
        <f t="shared" si="1"/>
        <v>0</v>
      </c>
    </row>
    <row r="30" spans="1:7" ht="16.45" customHeight="1">
      <c r="A30" s="22">
        <f t="shared" si="2"/>
        <v>45524</v>
      </c>
      <c r="B30" s="23" t="str">
        <f t="shared" si="0"/>
        <v>mardi</v>
      </c>
      <c r="C30" s="48"/>
      <c r="D30" s="48"/>
      <c r="E30" s="49"/>
      <c r="F30" s="21">
        <f>Paramètres!$B$19</f>
        <v>0.374</v>
      </c>
      <c r="G30" s="50">
        <f t="shared" si="1"/>
        <v>0</v>
      </c>
    </row>
    <row r="31" spans="1:7" ht="16.45" customHeight="1">
      <c r="A31" s="22">
        <f t="shared" si="2"/>
        <v>45525</v>
      </c>
      <c r="B31" s="23" t="str">
        <f t="shared" si="0"/>
        <v>mercredi</v>
      </c>
      <c r="C31" s="48"/>
      <c r="D31" s="48"/>
      <c r="E31" s="49"/>
      <c r="F31" s="21">
        <f>Paramètres!$B$19</f>
        <v>0.374</v>
      </c>
      <c r="G31" s="50">
        <f t="shared" si="1"/>
        <v>0</v>
      </c>
    </row>
    <row r="32" spans="1:7" ht="16.45" customHeight="1">
      <c r="A32" s="22">
        <f t="shared" si="2"/>
        <v>45526</v>
      </c>
      <c r="B32" s="23" t="str">
        <f t="shared" si="0"/>
        <v>jeudi</v>
      </c>
      <c r="C32" s="48"/>
      <c r="D32" s="48"/>
      <c r="E32" s="49"/>
      <c r="F32" s="21">
        <f>Paramètres!$B$19</f>
        <v>0.374</v>
      </c>
      <c r="G32" s="50">
        <f t="shared" si="1"/>
        <v>0</v>
      </c>
    </row>
    <row r="33" spans="1:7" ht="16.45" customHeight="1">
      <c r="A33" s="22">
        <f t="shared" si="2"/>
        <v>45527</v>
      </c>
      <c r="B33" s="23" t="str">
        <f t="shared" si="0"/>
        <v>vendredi</v>
      </c>
      <c r="C33" s="48"/>
      <c r="D33" s="48"/>
      <c r="E33" s="49"/>
      <c r="F33" s="21">
        <f>Paramètres!$B$19</f>
        <v>0.374</v>
      </c>
      <c r="G33" s="50">
        <f t="shared" si="1"/>
        <v>0</v>
      </c>
    </row>
    <row r="34" spans="1:7" ht="16.45" customHeight="1">
      <c r="A34" s="22">
        <f t="shared" si="2"/>
        <v>45528</v>
      </c>
      <c r="B34" s="23" t="str">
        <f t="shared" si="0"/>
        <v>samedi</v>
      </c>
      <c r="C34" s="48"/>
      <c r="D34" s="48"/>
      <c r="E34" s="49"/>
      <c r="F34" s="21">
        <f>Paramètres!$B$19</f>
        <v>0.374</v>
      </c>
      <c r="G34" s="50">
        <f t="shared" si="1"/>
        <v>0</v>
      </c>
    </row>
    <row r="35" spans="1:7" ht="16.45" customHeight="1">
      <c r="A35" s="22">
        <f t="shared" si="2"/>
        <v>45529</v>
      </c>
      <c r="B35" s="23" t="str">
        <f t="shared" si="0"/>
        <v>dimanche</v>
      </c>
      <c r="C35" s="48"/>
      <c r="D35" s="48"/>
      <c r="E35" s="49"/>
      <c r="F35" s="21">
        <f>Paramètres!$B$19</f>
        <v>0.374</v>
      </c>
      <c r="G35" s="50">
        <f t="shared" si="1"/>
        <v>0</v>
      </c>
    </row>
    <row r="36" spans="1:7" ht="16.45" customHeight="1">
      <c r="A36" s="22">
        <f t="shared" si="2"/>
        <v>45530</v>
      </c>
      <c r="B36" s="23" t="str">
        <f t="shared" si="0"/>
        <v>lundi</v>
      </c>
      <c r="C36" s="48"/>
      <c r="D36" s="48"/>
      <c r="E36" s="49"/>
      <c r="F36" s="21">
        <f>Paramètres!$B$19</f>
        <v>0.374</v>
      </c>
      <c r="G36" s="50">
        <f t="shared" si="1"/>
        <v>0</v>
      </c>
    </row>
    <row r="37" spans="1:7" ht="16.45" customHeight="1">
      <c r="A37" s="22">
        <f t="shared" si="2"/>
        <v>45531</v>
      </c>
      <c r="B37" s="23" t="str">
        <f t="shared" si="0"/>
        <v>mardi</v>
      </c>
      <c r="C37" s="48"/>
      <c r="D37" s="48"/>
      <c r="E37" s="49"/>
      <c r="F37" s="21">
        <f>Paramètres!$B$19</f>
        <v>0.374</v>
      </c>
      <c r="G37" s="50">
        <f t="shared" si="1"/>
        <v>0</v>
      </c>
    </row>
    <row r="38" spans="1:7" ht="16.45" customHeight="1">
      <c r="A38" s="22">
        <f t="shared" si="2"/>
        <v>45532</v>
      </c>
      <c r="B38" s="23" t="str">
        <f t="shared" si="0"/>
        <v>mercredi</v>
      </c>
      <c r="C38" s="48"/>
      <c r="D38" s="48"/>
      <c r="E38" s="49"/>
      <c r="F38" s="21">
        <f>Paramètres!$B$19</f>
        <v>0.374</v>
      </c>
      <c r="G38" s="50">
        <f t="shared" si="1"/>
        <v>0</v>
      </c>
    </row>
    <row r="39" spans="1:7" ht="16.45" customHeight="1">
      <c r="A39" s="22">
        <f t="shared" si="2"/>
        <v>45533</v>
      </c>
      <c r="B39" s="23" t="str">
        <f t="shared" si="0"/>
        <v>jeudi</v>
      </c>
      <c r="C39" s="48"/>
      <c r="D39" s="48"/>
      <c r="E39" s="49"/>
      <c r="F39" s="21">
        <f>Paramètres!$B$19</f>
        <v>0.374</v>
      </c>
      <c r="G39" s="50">
        <f t="shared" si="1"/>
        <v>0</v>
      </c>
    </row>
    <row r="40" spans="1:7" ht="16.45" customHeight="1">
      <c r="A40" s="22">
        <f t="shared" si="2"/>
        <v>45534</v>
      </c>
      <c r="B40" s="23" t="str">
        <f t="shared" si="0"/>
        <v>vendredi</v>
      </c>
      <c r="C40" s="48"/>
      <c r="D40" s="48"/>
      <c r="E40" s="49"/>
      <c r="F40" s="21">
        <f>Paramètres!$B$19</f>
        <v>0.374</v>
      </c>
      <c r="G40" s="50">
        <f t="shared" si="1"/>
        <v>0</v>
      </c>
    </row>
    <row r="41" spans="1:7" ht="16.45" customHeight="1">
      <c r="A41" s="22">
        <f t="shared" si="2"/>
        <v>45535</v>
      </c>
      <c r="B41" s="23" t="str">
        <f t="shared" si="0"/>
        <v>samedi</v>
      </c>
      <c r="C41" s="48"/>
      <c r="D41" s="48"/>
      <c r="E41" s="49"/>
      <c r="F41" s="21">
        <f>Paramètres!$B$19</f>
        <v>0.374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34</v>
      </c>
      <c r="E42" s="54">
        <f>SUM(E11:E41)</f>
        <v>0</v>
      </c>
      <c r="F42" s="53" t="s">
        <v>51</v>
      </c>
      <c r="G42" s="52">
        <f>SUM(G11:G41)</f>
        <v>0</v>
      </c>
    </row>
  </sheetData>
  <sheetProtection algorithmName="SHA-512" hashValue="eQdzhWRY/2r4V5zOcS0XIlipTKsKUNXYjZ0KX+vpIiXkRGz7h3LWRNbBTiqFUvXFCNj9p0KV5atVnUdlGlpRsw==" saltValue="yduBp0GQ7SVDiS5uBvoqz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13</vt:i4>
      </vt:variant>
    </vt:vector>
  </HeadingPairs>
  <TitlesOfParts>
    <vt:vector size="28" baseType="lpstr"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Calcul régularisation fin année</vt:lpstr>
      <vt:lpstr>Mot de passe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Paramètres!Zone_d_impression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2021-05-06T11:48:45Z</cp:lastPrinted>
  <dcterms:created xsi:type="dcterms:W3CDTF">2021-05-05T18:26:35Z</dcterms:created>
  <dcterms:modified xsi:type="dcterms:W3CDTF">2024-04-08T06:25:40Z</dcterms:modified>
</cp:coreProperties>
</file>