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0592552-C492-41A6-82AB-6B65BDC2DAEA}" xr6:coauthVersionLast="47" xr6:coauthVersionMax="47" xr10:uidLastSave="{00000000-0000-0000-0000-000000000000}"/>
  <workbookProtection workbookAlgorithmName="SHA-512" workbookHashValue="Zkii4Bj6FJjw/nYugoZQpTJFnW2/Qlhn6SIaM/MCwUQX+khDmqU68JoPWOPhRcVeOHCdE1+QVUkcdDAgOHVOog==" workbookSaltValue="1+D/l7bJzwBFPfGx+PYRSA==" workbookSpinCount="100000" lockStructure="1"/>
  <bookViews>
    <workbookView xWindow="-111" yWindow="-111" windowWidth="26806" windowHeight="14456" tabRatio="718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Paramètres!$A$1:$E$38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/>
  <c r="E36" i="2"/>
  <c r="D34" i="2"/>
  <c r="D35" i="2"/>
  <c r="D36" i="2"/>
  <c r="C34" i="2"/>
  <c r="C35" i="2"/>
  <c r="B19" i="2" s="1"/>
  <c r="C36" i="2"/>
  <c r="B34" i="2"/>
  <c r="B35" i="2"/>
  <c r="B36" i="2"/>
  <c r="F15" i="5" l="1"/>
  <c r="G15" i="5" s="1"/>
  <c r="D33" i="2"/>
  <c r="E33" i="2"/>
  <c r="C33" i="2"/>
  <c r="B33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0" i="2" l="1"/>
  <c r="C41" i="2" s="1"/>
  <c r="A13" i="8"/>
  <c r="A14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3" i="8"/>
  <c r="B14" i="7"/>
  <c r="A15" i="7"/>
  <c r="A14" i="6"/>
  <c r="B13" i="6"/>
  <c r="B13" i="5"/>
  <c r="A14" i="5"/>
  <c r="G42" i="1"/>
  <c r="B13" i="1"/>
  <c r="A14" i="1"/>
  <c r="C44" i="2" l="1"/>
  <c r="C42" i="2"/>
  <c r="C46" i="2"/>
  <c r="E19" i="3" s="1"/>
  <c r="E14" i="3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5" i="8"/>
  <c r="B14" i="8"/>
  <c r="A16" i="7"/>
  <c r="B15" i="7"/>
  <c r="A15" i="6"/>
  <c r="B14" i="6"/>
  <c r="A15" i="5"/>
  <c r="B14" i="5"/>
  <c r="B14" i="1"/>
  <c r="A15" i="1"/>
  <c r="E17" i="3" l="1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B15" i="8"/>
  <c r="A16" i="8"/>
  <c r="A17" i="7"/>
  <c r="B16" i="7"/>
  <c r="B15" i="6"/>
  <c r="A16" i="6"/>
  <c r="A16" i="5"/>
  <c r="B15" i="5"/>
  <c r="A16" i="1"/>
  <c r="B15" i="1"/>
  <c r="C43" i="2" l="1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B16" i="8"/>
  <c r="A17" i="8"/>
  <c r="A18" i="7"/>
  <c r="B17" i="7"/>
  <c r="A17" i="6"/>
  <c r="B16" i="6"/>
  <c r="B16" i="5"/>
  <c r="A17" i="5"/>
  <c r="A17" i="1"/>
  <c r="B16" i="1"/>
  <c r="C45" i="2" l="1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7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<sst xmlns="http://schemas.openxmlformats.org/spreadsheetml/2006/main" count="357" uniqueCount="84">
  <si>
    <t>Nom Prénom :</t>
  </si>
  <si>
    <t>Date</t>
  </si>
  <si>
    <t>Destination</t>
  </si>
  <si>
    <t>Objet du déplacement</t>
  </si>
  <si>
    <t>Nbre de km</t>
  </si>
  <si>
    <t>Votre Prénom + Nom :</t>
  </si>
  <si>
    <t>Adrien Marchand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</si>
  <si>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</si>
  <si>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</si>
  <si>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</si>
  <si>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</si>
  <si>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</si>
  <si>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Année :</t>
  </si>
  <si>
    <t>Saisissez dans les cases bleues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</si>
  <si>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</si>
  <si>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</si>
  <si>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</si>
  <si>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</si>
  <si>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</si>
  <si>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</si>
  <si>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</si>
  <si>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</si>
  <si>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</si>
  <si>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</si>
  <si>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</si>
  <si>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</si>
  <si>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</si>
  <si>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</si>
  <si>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</si>
  <si>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</si>
  <si>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</si>
  <si>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</si>
  <si>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</si>
  <si>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</si>
  <si>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</si>
  <si>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</si>
  <si>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</si>
  <si>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</si>
  <si>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</si>
  <si>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</si>
  <si>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</si>
  <si>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</si>
  <si>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</si>
  <si>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</si>
  <si>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</si>
  <si>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</si>
  <si>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</si>
  <si>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</si>
  <si>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</si>
  <si>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</si>
  <si>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</si>
  <si>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</si>
  <si>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</si>
  <si>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</si>
  <si>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</si>
  <si>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</si>
  <si>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</si>
  <si>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</si>
  <si>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</si>
  <si>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</si>
  <si>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</si>
  <si>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</si>
  <si>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</si>
  <si>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</si>
  <si>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</si>
  <si>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</si>
  <si>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</si>
  <si>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</si>
  <si>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</si>
  <si>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t>Votre moto / cyclo :</t>
  </si>
  <si>
    <t>Barème kilométrique motos et cyclos</t>
  </si>
  <si>
    <t>moins de 3001 km</t>
  </si>
  <si>
    <t>de 3001 à 6 000 km</t>
  </si>
  <si>
    <t>plus de 6 000 km</t>
  </si>
  <si>
    <t>100% électrique ?</t>
  </si>
  <si>
    <t>Piaggio MP3</t>
  </si>
  <si>
    <t>cyclomoteur</t>
  </si>
  <si>
    <t>moto 1 ou 2 CV</t>
  </si>
  <si>
    <t>moto 3, 4, 5 CV</t>
  </si>
  <si>
    <t>moto plus de 5 CV</t>
  </si>
  <si>
    <t>Votre estimation de km pour l'année (a priori) :</t>
  </si>
  <si>
    <t>Calcul frais km deux-roues / Paramètres</t>
  </si>
  <si>
    <r>
      <t xml:space="preserve">Barème kilométrique motos et cyclos </t>
    </r>
    <r>
      <rPr>
        <b/>
        <u/>
        <sz val="14"/>
        <color theme="1"/>
        <rFont val="Calibri"/>
        <family val="2"/>
        <scheme val="minor"/>
      </rPr>
      <t>100% électriques</t>
    </r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</si>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</sst>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4" fillId="0" borderId="0" xfId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0"/>
  <sheetViews>
    <sheetView showGridLines="0" tabSelected="1" zoomScale="110" zoomScaleNormal="11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11.375" customWidth="1"/>
    <col min="12" max="13" width="11.375" hidden="1" customWidth="1"/>
  </cols>
  <sheetData>
    <row r="1" spans="1:12" ht="31.15">
      <c r="A1" s="4" t="s">
        <v>81</v>
      </c>
      <c r="L1" s="2" t="s">
        <v>71</v>
      </c>
    </row>
    <row r="2" spans="1:12" ht="23.2" customHeight="1">
      <c r="A2" s="4"/>
      <c r="L2" t="s">
        <v>72</v>
      </c>
    </row>
    <row r="3" spans="1:12" ht="18">
      <c r="A3" s="12" t="s">
        <v>13</v>
      </c>
      <c r="L3" t="s">
        <v>73</v>
      </c>
    </row>
    <row r="4" spans="1:12" ht="15.1" customHeight="1">
      <c r="A4" s="4"/>
    </row>
    <row r="5" spans="1:12" ht="21.85" customHeight="1">
      <c r="A5" s="5" t="s">
        <v>12</v>
      </c>
      <c r="B5" s="10">
        <v>2024</v>
      </c>
      <c r="I5" s="15"/>
    </row>
    <row r="6" spans="1:12" ht="10.6" customHeight="1">
      <c r="L6" t="s">
        <v>9</v>
      </c>
    </row>
    <row r="7" spans="1:12" s="2" customFormat="1" ht="21.85" customHeight="1">
      <c r="A7" s="5" t="s">
        <v>5</v>
      </c>
      <c r="B7" s="83" t="s">
        <v>6</v>
      </c>
      <c r="C7" s="84"/>
      <c r="D7" s="84"/>
      <c r="E7" s="85"/>
      <c r="L7" t="s">
        <v>10</v>
      </c>
    </row>
    <row r="8" spans="1:12" ht="10.6" customHeight="1">
      <c r="B8" s="27"/>
      <c r="C8" s="27"/>
      <c r="D8" s="27"/>
      <c r="E8" s="27"/>
    </row>
    <row r="9" spans="1:12" ht="21.85" customHeight="1">
      <c r="A9" s="5" t="s">
        <v>69</v>
      </c>
      <c r="B9" s="83" t="s">
        <v>75</v>
      </c>
      <c r="C9" s="84"/>
      <c r="D9" s="84"/>
      <c r="E9" s="85"/>
    </row>
    <row r="10" spans="1:12" ht="10.6" customHeight="1">
      <c r="A10" s="5"/>
      <c r="B10" s="51"/>
      <c r="C10" s="51"/>
      <c r="D10" s="51"/>
      <c r="E10" s="51"/>
    </row>
    <row r="11" spans="1:12" ht="21.85" customHeight="1">
      <c r="A11" s="5" t="s">
        <v>34</v>
      </c>
      <c r="B11" s="83" t="s">
        <v>35</v>
      </c>
      <c r="C11" s="84"/>
      <c r="D11" s="84"/>
      <c r="E11" s="85"/>
    </row>
    <row r="12" spans="1:12" ht="10.6" customHeight="1"/>
    <row r="13" spans="1:12" s="2" customFormat="1" ht="21.85" customHeight="1">
      <c r="A13" s="5" t="s">
        <v>7</v>
      </c>
      <c r="B13" s="10" t="s">
        <v>78</v>
      </c>
      <c r="C13" s="7" t="s">
        <v>8</v>
      </c>
      <c r="D13" s="7"/>
    </row>
    <row r="14" spans="1:12" ht="10.6" customHeight="1"/>
    <row r="15" spans="1:12" s="2" customFormat="1" ht="21.85" customHeight="1">
      <c r="A15" s="5" t="s">
        <v>74</v>
      </c>
      <c r="B15" s="10" t="s">
        <v>9</v>
      </c>
      <c r="C15" s="7" t="s">
        <v>8</v>
      </c>
      <c r="D15" s="7"/>
    </row>
    <row r="16" spans="1:12" ht="10.6" customHeight="1"/>
    <row r="17" spans="1:5" ht="33.1" customHeight="1">
      <c r="A17" s="13" t="s">
        <v>80</v>
      </c>
      <c r="B17" s="11" t="s">
        <v>72</v>
      </c>
      <c r="C17" s="7" t="s">
        <v>53</v>
      </c>
    </row>
    <row r="18" spans="1:5" ht="12.85" customHeight="1">
      <c r="A18" s="5"/>
      <c r="B18" s="9"/>
    </row>
    <row r="19" spans="1:5" ht="20.25" customHeight="1">
      <c r="A19" s="5" t="s">
        <v>33</v>
      </c>
      <c r="B19" s="47">
        <f>IF(B15="non",INDEX($A$22:$E$27,MATCH($B$13,$A$22:$A$27,0),MATCH($B$17,$A$22:$E$22,0)),INDEX($A$31:$E$36,MATCH($B$13,$A$31:$A$36,0),MATCH($B$17,$A$31:$E$31,0)))</f>
        <v>9.8000000000000004E-2</v>
      </c>
    </row>
    <row r="20" spans="1:5" ht="24.1" customHeight="1">
      <c r="A20" s="5"/>
      <c r="B20" s="9"/>
    </row>
    <row r="21" spans="1:5" ht="24.75" customHeight="1">
      <c r="A21" s="86" t="s">
        <v>70</v>
      </c>
      <c r="B21" s="87"/>
      <c r="C21" s="87"/>
      <c r="D21" s="87"/>
      <c r="E21" s="87"/>
    </row>
    <row r="22" spans="1:5" ht="40.5" customHeight="1">
      <c r="A22" s="28" t="s">
        <v>31</v>
      </c>
      <c r="B22" s="29" t="s">
        <v>71</v>
      </c>
      <c r="C22" s="81" t="s">
        <v>72</v>
      </c>
      <c r="D22" s="82"/>
      <c r="E22" s="29" t="s">
        <v>73</v>
      </c>
    </row>
    <row r="23" spans="1:5" ht="40.5" customHeight="1">
      <c r="A23" s="6" t="s">
        <v>11</v>
      </c>
      <c r="B23" s="30" t="s">
        <v>30</v>
      </c>
      <c r="C23" s="31" t="s">
        <v>30</v>
      </c>
      <c r="D23" s="32" t="s">
        <v>32</v>
      </c>
      <c r="E23" s="30" t="s">
        <v>30</v>
      </c>
    </row>
    <row r="24" spans="1:5" ht="22.5" customHeight="1">
      <c r="A24" s="6" t="s">
        <v>76</v>
      </c>
      <c r="B24" s="44">
        <v>0.315</v>
      </c>
      <c r="C24" s="45">
        <v>7.3999999999999996E-2</v>
      </c>
      <c r="D24" s="46">
        <v>483</v>
      </c>
      <c r="E24" s="44">
        <v>0.17100000000000001</v>
      </c>
    </row>
    <row r="25" spans="1:5" ht="22.5" customHeight="1">
      <c r="A25" s="6" t="s">
        <v>77</v>
      </c>
      <c r="B25" s="44">
        <v>0.39500000000000002</v>
      </c>
      <c r="C25" s="45">
        <v>9.9000000000000005E-2</v>
      </c>
      <c r="D25" s="46">
        <v>891</v>
      </c>
      <c r="E25" s="44">
        <v>0.247</v>
      </c>
    </row>
    <row r="26" spans="1:5" ht="22.5" customHeight="1">
      <c r="A26" s="6" t="s">
        <v>78</v>
      </c>
      <c r="B26" s="44">
        <v>0.46800000000000003</v>
      </c>
      <c r="C26" s="45">
        <v>8.2000000000000003E-2</v>
      </c>
      <c r="D26" s="46">
        <v>1158</v>
      </c>
      <c r="E26" s="44">
        <v>0.27500000000000002</v>
      </c>
    </row>
    <row r="27" spans="1:5" ht="22.5" customHeight="1">
      <c r="A27" s="6" t="s">
        <v>79</v>
      </c>
      <c r="B27" s="44">
        <v>0.60599999999999998</v>
      </c>
      <c r="C27" s="45">
        <v>7.9000000000000001E-2</v>
      </c>
      <c r="D27" s="46">
        <v>1583</v>
      </c>
      <c r="E27" s="44">
        <v>0.34300000000000003</v>
      </c>
    </row>
    <row r="30" spans="1:5" ht="24.75" customHeight="1">
      <c r="A30" s="86" t="s">
        <v>82</v>
      </c>
      <c r="B30" s="87"/>
      <c r="C30" s="87"/>
      <c r="D30" s="87"/>
      <c r="E30" s="87"/>
    </row>
    <row r="31" spans="1:5" ht="40.5" customHeight="1">
      <c r="A31" s="28" t="s">
        <v>31</v>
      </c>
      <c r="B31" s="29" t="s">
        <v>71</v>
      </c>
      <c r="C31" s="81" t="s">
        <v>72</v>
      </c>
      <c r="D31" s="82"/>
      <c r="E31" s="29" t="s">
        <v>73</v>
      </c>
    </row>
    <row r="32" spans="1:5" ht="40.5" customHeight="1">
      <c r="A32" s="6" t="s">
        <v>11</v>
      </c>
      <c r="B32" s="30" t="s">
        <v>30</v>
      </c>
      <c r="C32" s="31" t="s">
        <v>30</v>
      </c>
      <c r="D32" s="32" t="s">
        <v>32</v>
      </c>
      <c r="E32" s="30" t="s">
        <v>30</v>
      </c>
    </row>
    <row r="33" spans="1:5" ht="22.5" customHeight="1">
      <c r="A33" s="6" t="s">
        <v>76</v>
      </c>
      <c r="B33" s="76">
        <f>ROUND(B24+20%*B24,3)</f>
        <v>0.378</v>
      </c>
      <c r="C33" s="77">
        <f>ROUND(C24+20%*C24,3)</f>
        <v>8.8999999999999996E-2</v>
      </c>
      <c r="D33" s="78">
        <f>ROUND(D24+20%*D24,0)</f>
        <v>580</v>
      </c>
      <c r="E33" s="76">
        <f>ROUND(E24+20%*E24,3)</f>
        <v>0.20499999999999999</v>
      </c>
    </row>
    <row r="34" spans="1:5" ht="22.5" customHeight="1">
      <c r="A34" s="6" t="s">
        <v>77</v>
      </c>
      <c r="B34" s="76">
        <f t="shared" ref="B34:C36" si="0">ROUND(B25+20%*B25,3)</f>
        <v>0.47399999999999998</v>
      </c>
      <c r="C34" s="77">
        <f t="shared" si="0"/>
        <v>0.11899999999999999</v>
      </c>
      <c r="D34" s="78">
        <f t="shared" ref="D34:D36" si="1">ROUND(D25+20%*D25,0)</f>
        <v>1069</v>
      </c>
      <c r="E34" s="76">
        <f t="shared" ref="E34:E36" si="2">ROUND(E25+20%*E25,3)</f>
        <v>0.29599999999999999</v>
      </c>
    </row>
    <row r="35" spans="1:5" ht="22.5" customHeight="1">
      <c r="A35" s="6" t="s">
        <v>78</v>
      </c>
      <c r="B35" s="76">
        <f t="shared" si="0"/>
        <v>0.56200000000000006</v>
      </c>
      <c r="C35" s="77">
        <f t="shared" si="0"/>
        <v>9.8000000000000004E-2</v>
      </c>
      <c r="D35" s="78">
        <f t="shared" si="1"/>
        <v>1390</v>
      </c>
      <c r="E35" s="76">
        <f t="shared" si="2"/>
        <v>0.33</v>
      </c>
    </row>
    <row r="36" spans="1:5" ht="22.5" customHeight="1">
      <c r="A36" s="6" t="s">
        <v>79</v>
      </c>
      <c r="B36" s="76">
        <f t="shared" si="0"/>
        <v>0.72699999999999998</v>
      </c>
      <c r="C36" s="77">
        <f t="shared" si="0"/>
        <v>9.5000000000000001E-2</v>
      </c>
      <c r="D36" s="78">
        <f t="shared" si="1"/>
        <v>1900</v>
      </c>
      <c r="E36" s="76">
        <f t="shared" si="2"/>
        <v>0.41199999999999998</v>
      </c>
    </row>
    <row r="38" spans="1:5">
      <c r="A38" s="73" t="s">
        <v>66</v>
      </c>
    </row>
    <row r="39" spans="1:5" hidden="1">
      <c r="A39" s="43" t="s">
        <v>41</v>
      </c>
      <c r="C39" s="62"/>
    </row>
    <row r="40" spans="1:5" hidden="1">
      <c r="B40" t="s">
        <v>42</v>
      </c>
      <c r="C40" s="25">
        <f>'Calcul régularisation fin année'!E13</f>
        <v>24</v>
      </c>
    </row>
    <row r="41" spans="1:5" hidden="1">
      <c r="B41" t="s">
        <v>52</v>
      </c>
      <c r="C41" s="25" t="str">
        <f>IF(C40&lt;3001,"moins de 3001 km",IF(C40&gt;6000,"plus de 6 000 km","de 3001 à 6 000 km"))</f>
        <v>moins de 3001 km</v>
      </c>
    </row>
    <row r="42" spans="1:5" hidden="1">
      <c r="B42" t="s">
        <v>49</v>
      </c>
      <c r="C42" s="25">
        <f>IF(B15="non",INDEX($A$22:$E$27,MATCH($B$13,$A$22:$A$27,0),MATCH($C$41,$A$22:$E$22,0)),INDEX($A$31:$E$36,MATCH($B$13,$A$31:$A$36,0),MATCH($C$41,$A$31:$E$31,0)))</f>
        <v>0.56200000000000006</v>
      </c>
    </row>
    <row r="43" spans="1:5" hidden="1">
      <c r="B43" t="s">
        <v>44</v>
      </c>
      <c r="C43" s="66">
        <f>C40*C42</f>
        <v>13.488000000000001</v>
      </c>
    </row>
    <row r="44" spans="1:5" hidden="1">
      <c r="B44" s="63" t="s">
        <v>45</v>
      </c>
      <c r="C44" s="25">
        <f>IF(C41="de 3001 à 6 000 km",IF(B15="non",INDEX($A$22:$E$27,MATCH($B$13,$A$22:$A$27,0),4),INDEX($A$31:$E$36,MATCH($B$13,$A$31:$A$36,0),4)),0)</f>
        <v>0</v>
      </c>
      <c r="D44" s="64" t="s">
        <v>43</v>
      </c>
    </row>
    <row r="45" spans="1:5" hidden="1">
      <c r="B45" t="s">
        <v>46</v>
      </c>
      <c r="C45" s="66">
        <f>C43+C44</f>
        <v>13.488000000000001</v>
      </c>
    </row>
    <row r="46" spans="1:5" hidden="1">
      <c r="B46" t="s">
        <v>47</v>
      </c>
      <c r="C46" s="66">
        <f>Janvier!G42+Février!G42+Mars!G42+Avril!G42+Mai!G42+Juin!G42+Juillet!G42+Aout!G42+Septembre!G42+Octobre!G42+Novembre!G42+Décembre!G42</f>
        <v>2.3520000000000003</v>
      </c>
    </row>
    <row r="47" spans="1:5" hidden="1">
      <c r="B47" t="s">
        <v>48</v>
      </c>
      <c r="C47" s="66">
        <f>C45-C46</f>
        <v>11.136000000000001</v>
      </c>
    </row>
    <row r="49" spans="1:8" ht="15.95">
      <c r="A49" s="59" t="s">
        <v>83</v>
      </c>
    </row>
    <row r="50" spans="1:8" ht="15.95">
      <c r="A50" s="79" t="s">
        <v>60</v>
      </c>
      <c r="B50" s="80" t="s">
        <v>68</v>
      </c>
      <c r="C50" s="80"/>
      <c r="D50" s="80"/>
      <c r="E50" s="80"/>
      <c r="F50" s="80"/>
      <c r="G50" s="80"/>
      <c r="H50" s="80"/>
    </row>
  </sheetData>
  <sheetProtection algorithmName="SHA-512" hashValue="ER5vVGrXOFoH4Fbrif4LCFMaU5689ynz8qCVKH1Uy+CjsWrPFsM7k+rPk2A631KRw+NmdPyV0MSmxTka0zdj1w==" saltValue="IQ7WN2n9ws5Pz2WgRrCBbg==" spinCount="100000" sheet="1" objects="1" scenarios="1"/>
  <mergeCells count="8">
    <mergeCell ref="B50:H50"/>
    <mergeCell ref="C31:D31"/>
    <mergeCell ref="B11:E11"/>
    <mergeCell ref="A21:E21"/>
    <mergeCell ref="B7:E7"/>
    <mergeCell ref="B9:E9"/>
    <mergeCell ref="A30:E30"/>
    <mergeCell ref="C22:D22"/>
  </mergeCells>
  <dataValidations count="6">
    <dataValidation type="whole" allowBlank="1" showInputMessage="1" showErrorMessage="1" sqref="B5" xr:uid="{62A495D7-F1CF-4AEC-8B31-14B6B6405E74}">
      <formula1>2000</formula1>
      <formula2>2100</formula2>
    </dataValidation>
    <dataValidation type="decimal" allowBlank="1" showInputMessage="1" showErrorMessage="1" sqref="B24:C27 E24:E27" xr:uid="{41A64D36-0AF3-4855-A525-3BF7B6B6E9FF}">
      <formula1>0</formula1>
      <formula2>10</formula2>
    </dataValidation>
    <dataValidation type="whole" allowBlank="1" showInputMessage="1" showErrorMessage="1" sqref="D24:D27" xr:uid="{EA996496-ACB2-40C9-8ECF-0F89CA8B709A}">
      <formula1>0</formula1>
      <formula2>100000000</formula2>
    </dataValidation>
    <dataValidation type="list" allowBlank="1" showInputMessage="1" showErrorMessage="1" sqref="B17" xr:uid="{AD5F0485-2F7C-49C4-8370-D654C49D99C9}">
      <formula1>$L$1:$L$3</formula1>
    </dataValidation>
    <dataValidation type="list" allowBlank="1" showInputMessage="1" showErrorMessage="1" sqref="B15" xr:uid="{FDBE0A63-53D2-491F-8C57-688757C7EBCC}">
      <formula1>$L$6:$L$7</formula1>
    </dataValidation>
    <dataValidation type="list" allowBlank="1" showInputMessage="1" showErrorMessage="1" sqref="B13" xr:uid="{B8A83A05-35D6-452B-BAB2-2C1EC92712A2}">
      <formula1>$A$24:$A$27</formula1>
    </dataValidation>
  </dataValidations>
  <hyperlinks>
    <hyperlink ref="B50" r:id="rId1" xr:uid="{917D3ACC-3BC4-4259-8FB2-424CABEFE3B2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"Janvier "&amp;Paramètres!B5</f>
        <v>Janvier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+DATE(Paramètres!$B$5,1,1)</f>
        <v>45292</v>
      </c>
      <c r="B11" s="23" t="str">
        <f t="shared" ref="B11:B41" si="0">VLOOKUP(WEEKDAY(A11),$K$3:$L$9,2,0)</f>
        <v>lundi</v>
      </c>
      <c r="C11" s="48" t="s">
        <v>25</v>
      </c>
      <c r="D11" s="48" t="s">
        <v>26</v>
      </c>
      <c r="E11" s="49">
        <v>24</v>
      </c>
      <c r="F11" s="21">
        <f>Paramètres!$B$19</f>
        <v>9.8000000000000004E-2</v>
      </c>
      <c r="G11" s="50">
        <f>+E11*F11</f>
        <v>2.3520000000000003</v>
      </c>
    </row>
    <row r="12" spans="1:12" ht="16.45" customHeight="1">
      <c r="A12" s="22">
        <f>+A11+1</f>
        <v>45293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45294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45295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45296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45297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45298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45299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45300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45301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45302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45303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45304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45305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45306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45307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45308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45309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45310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45311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45312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45313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45314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45315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45316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45317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45318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45319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45320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>
        <f t="shared" si="2"/>
        <v>45321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8" ht="16.45" customHeight="1">
      <c r="A41" s="22">
        <f t="shared" si="2"/>
        <v>45322</v>
      </c>
      <c r="B41" s="23" t="str">
        <f t="shared" si="0"/>
        <v>mercredi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24</v>
      </c>
      <c r="F42" s="53" t="s">
        <v>37</v>
      </c>
      <c r="G42" s="52">
        <f>SUM(G11:G41)</f>
        <v>2.3520000000000003</v>
      </c>
    </row>
    <row r="44" spans="1:8" ht="15.95">
      <c r="A44" s="59" t="s">
        <v>83</v>
      </c>
      <c r="E44"/>
    </row>
    <row r="45" spans="1:8" ht="15.95">
      <c r="A45" s="79" t="s">
        <v>60</v>
      </c>
      <c r="B45" s="80" t="s">
        <v>68</v>
      </c>
      <c r="C45" s="80"/>
      <c r="D45" s="80"/>
      <c r="E45" s="80"/>
      <c r="F45" s="80"/>
      <c r="G45" s="80"/>
      <c r="H45" s="80"/>
    </row>
  </sheetData>
  <sheetProtection algorithmName="SHA-512" hashValue="GjY6zhqzwcODb7HoTvba0vi50cWRS98yCSHl7sqru/hoVN1Fcblnmqc92EWaVrNcjyqDTiKVqXUOQoFW/pyXMQ==" saltValue="7bqA9XrNr4mnOooZqDf9mA==" spinCount="100000" sheet="1" objects="1" scenarios="1"/>
  <mergeCells count="1">
    <mergeCell ref="B45:H45"/>
  </mergeCells>
  <hyperlinks>
    <hyperlink ref="B45" r:id="rId1" xr:uid="{672511FE-8914-4349-97C7-E119E6CAA66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"Février "&amp;Paramètres!B5</f>
        <v>Février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+DATE(Paramètres!$B$5,2,1)</f>
        <v>45323</v>
      </c>
      <c r="B11" s="23" t="str">
        <f t="shared" ref="B11:B39" si="0">VLOOKUP(WEEKDAY(A11),$K$3:$L$9,2,0)</f>
        <v>jeudi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45324</v>
      </c>
      <c r="B12" s="23" t="str">
        <f t="shared" si="0"/>
        <v>vendredi</v>
      </c>
      <c r="C12" s="48"/>
      <c r="D12" s="48"/>
      <c r="E12" s="49"/>
      <c r="F12" s="21">
        <f>Paramètres!$B$19</f>
        <v>9.8000000000000004E-2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45325</v>
      </c>
      <c r="B13" s="23" t="str">
        <f t="shared" si="0"/>
        <v>samedi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45326</v>
      </c>
      <c r="B14" s="23" t="str">
        <f t="shared" si="0"/>
        <v>dimanche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45327</v>
      </c>
      <c r="B15" s="23" t="str">
        <f t="shared" si="0"/>
        <v>lundi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45328</v>
      </c>
      <c r="B16" s="23" t="str">
        <f t="shared" si="0"/>
        <v>mardi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45329</v>
      </c>
      <c r="B17" s="23" t="str">
        <f t="shared" si="0"/>
        <v>mercredi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45330</v>
      </c>
      <c r="B18" s="23" t="str">
        <f t="shared" si="0"/>
        <v>jeudi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45331</v>
      </c>
      <c r="B19" s="23" t="str">
        <f t="shared" si="0"/>
        <v>vendredi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45332</v>
      </c>
      <c r="B20" s="23" t="str">
        <f t="shared" si="0"/>
        <v>samedi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45333</v>
      </c>
      <c r="B21" s="23" t="str">
        <f t="shared" si="0"/>
        <v>dimanche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45334</v>
      </c>
      <c r="B22" s="23" t="str">
        <f t="shared" si="0"/>
        <v>lundi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45335</v>
      </c>
      <c r="B23" s="23" t="str">
        <f t="shared" si="0"/>
        <v>mardi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45336</v>
      </c>
      <c r="B24" s="23" t="str">
        <f t="shared" si="0"/>
        <v>mercredi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45337</v>
      </c>
      <c r="B25" s="23" t="str">
        <f t="shared" si="0"/>
        <v>jeudi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45338</v>
      </c>
      <c r="B26" s="23" t="str">
        <f t="shared" si="0"/>
        <v>vendredi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45339</v>
      </c>
      <c r="B27" s="23" t="str">
        <f t="shared" si="0"/>
        <v>samedi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45340</v>
      </c>
      <c r="B28" s="23" t="str">
        <f t="shared" si="0"/>
        <v>dimanche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45341</v>
      </c>
      <c r="B29" s="23" t="str">
        <f t="shared" si="0"/>
        <v>lundi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45342</v>
      </c>
      <c r="B30" s="23" t="str">
        <f t="shared" si="0"/>
        <v>mardi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45343</v>
      </c>
      <c r="B31" s="23" t="str">
        <f t="shared" si="0"/>
        <v>mercredi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45344</v>
      </c>
      <c r="B32" s="23" t="str">
        <f t="shared" si="0"/>
        <v>jeudi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8" ht="16.45" customHeight="1">
      <c r="A33" s="22">
        <f t="shared" si="2"/>
        <v>45345</v>
      </c>
      <c r="B33" s="23" t="str">
        <f t="shared" si="0"/>
        <v>vendredi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8" ht="16.45" customHeight="1">
      <c r="A34" s="22">
        <f t="shared" si="2"/>
        <v>45346</v>
      </c>
      <c r="B34" s="23" t="str">
        <f t="shared" si="0"/>
        <v>samedi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8" ht="16.45" customHeight="1">
      <c r="A35" s="22">
        <f t="shared" si="2"/>
        <v>45347</v>
      </c>
      <c r="B35" s="23" t="str">
        <f t="shared" si="0"/>
        <v>dimanche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8" ht="16.45" customHeight="1">
      <c r="A36" s="22">
        <f t="shared" si="2"/>
        <v>45348</v>
      </c>
      <c r="B36" s="23" t="str">
        <f t="shared" si="0"/>
        <v>lundi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8" ht="16.45" customHeight="1">
      <c r="A37" s="22">
        <f t="shared" si="2"/>
        <v>45349</v>
      </c>
      <c r="B37" s="23" t="str">
        <f t="shared" si="0"/>
        <v>mardi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8" ht="16.45" customHeight="1">
      <c r="A38" s="22">
        <f t="shared" si="2"/>
        <v>45350</v>
      </c>
      <c r="B38" s="23" t="str">
        <f t="shared" si="0"/>
        <v>mercredi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8" ht="16.45" customHeight="1">
      <c r="A39" s="22">
        <f t="shared" si="2"/>
        <v>45351</v>
      </c>
      <c r="B39" s="23" t="str">
        <f t="shared" si="0"/>
        <v>jeudi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  <row r="44" spans="1:8" ht="15.95">
      <c r="A44" s="59" t="s">
        <v>83</v>
      </c>
      <c r="E44"/>
    </row>
    <row r="45" spans="1:8" ht="15.95">
      <c r="A45" s="79" t="s">
        <v>60</v>
      </c>
      <c r="B45" s="80" t="s">
        <v>68</v>
      </c>
      <c r="C45" s="80"/>
      <c r="D45" s="80"/>
      <c r="E45" s="80"/>
      <c r="F45" s="80"/>
      <c r="G45" s="80"/>
      <c r="H45" s="80"/>
    </row>
  </sheetData>
  <sheetProtection algorithmName="SHA-512" hashValue="f0nn6wxyy8iTTrp9w3IBY25K950gk/v/dFiWHkiwYgixhufejYTs6At7lgPFm/EIHnlQlc4XW1QmCK/fFzYRgg==" saltValue="Tans+3IxYYlllGS8NGaKjQ==" spinCount="100000" sheet="1" objects="1" scenarios="1"/>
  <mergeCells count="1">
    <mergeCell ref="B45:H45"/>
  </mergeCells>
  <hyperlinks>
    <hyperlink ref="B45" r:id="rId1" xr:uid="{0B2046E5-E473-4AAF-A1E6-6CD56C6AA00E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"Mars "&amp;Paramètres!B5</f>
        <v>Mars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+DATE(Paramètres!$B$5,3,1)</f>
        <v>45352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45353</v>
      </c>
      <c r="B12" s="23" t="str">
        <f t="shared" si="0"/>
        <v>samedi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45354</v>
      </c>
      <c r="B13" s="23" t="str">
        <f t="shared" si="0"/>
        <v>dimanche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45355</v>
      </c>
      <c r="B14" s="23" t="str">
        <f t="shared" si="0"/>
        <v>lundi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45356</v>
      </c>
      <c r="B15" s="23" t="str">
        <f t="shared" si="0"/>
        <v>mardi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45357</v>
      </c>
      <c r="B16" s="23" t="str">
        <f t="shared" si="0"/>
        <v>mercredi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45358</v>
      </c>
      <c r="B17" s="23" t="str">
        <f t="shared" si="0"/>
        <v>jeudi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45359</v>
      </c>
      <c r="B18" s="23" t="str">
        <f t="shared" si="0"/>
        <v>vendredi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45360</v>
      </c>
      <c r="B19" s="23" t="str">
        <f t="shared" si="0"/>
        <v>samedi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45361</v>
      </c>
      <c r="B20" s="23" t="str">
        <f t="shared" si="0"/>
        <v>dimanche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45362</v>
      </c>
      <c r="B21" s="23" t="str">
        <f t="shared" si="0"/>
        <v>lundi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45363</v>
      </c>
      <c r="B22" s="23" t="str">
        <f t="shared" si="0"/>
        <v>mardi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45364</v>
      </c>
      <c r="B23" s="23" t="str">
        <f t="shared" si="0"/>
        <v>mercredi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45365</v>
      </c>
      <c r="B24" s="23" t="str">
        <f t="shared" si="0"/>
        <v>jeudi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45366</v>
      </c>
      <c r="B25" s="23" t="str">
        <f t="shared" si="0"/>
        <v>vendredi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45367</v>
      </c>
      <c r="B26" s="23" t="str">
        <f t="shared" si="0"/>
        <v>samedi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45368</v>
      </c>
      <c r="B27" s="23" t="str">
        <f t="shared" si="0"/>
        <v>dimanche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45369</v>
      </c>
      <c r="B28" s="23" t="str">
        <f t="shared" si="0"/>
        <v>lundi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45370</v>
      </c>
      <c r="B29" s="23" t="str">
        <f t="shared" si="0"/>
        <v>mardi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45371</v>
      </c>
      <c r="B30" s="23" t="str">
        <f t="shared" si="0"/>
        <v>mercredi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45372</v>
      </c>
      <c r="B31" s="23" t="str">
        <f t="shared" si="0"/>
        <v>jeudi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45373</v>
      </c>
      <c r="B32" s="23" t="str">
        <f t="shared" si="0"/>
        <v>vendredi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45374</v>
      </c>
      <c r="B33" s="23" t="str">
        <f t="shared" si="0"/>
        <v>samedi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45375</v>
      </c>
      <c r="B34" s="23" t="str">
        <f t="shared" si="0"/>
        <v>dimanche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45376</v>
      </c>
      <c r="B35" s="23" t="str">
        <f t="shared" si="0"/>
        <v>lundi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45377</v>
      </c>
      <c r="B36" s="23" t="str">
        <f t="shared" si="0"/>
        <v>mardi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45378</v>
      </c>
      <c r="B37" s="23" t="str">
        <f t="shared" si="0"/>
        <v>mercredi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45379</v>
      </c>
      <c r="B38" s="23" t="str">
        <f t="shared" si="0"/>
        <v>jeudi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45380</v>
      </c>
      <c r="B39" s="23" t="str">
        <f t="shared" si="0"/>
        <v>vendredi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45381</v>
      </c>
      <c r="B40" s="23" t="str">
        <f t="shared" si="0"/>
        <v>samedi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45382</v>
      </c>
      <c r="B41" s="23" t="str">
        <f t="shared" si="0"/>
        <v>dimanche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7APQwXrITY1Ej2Y7c8A6wtpsE6VgF3ngV6wobxKYP0Frp8LMo2s8yTE99fOPBHGT1k8WTo4oKlTf4nZ4BkaDw==" saltValue="/N53YkGZBoh26NL3qbcOM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"Avril "&amp;Paramètres!B5</f>
        <v>Avril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+DATE(Paramètres!$B$5,4,1)</f>
        <v>45383</v>
      </c>
      <c r="B11" s="23" t="str">
        <f t="shared" ref="B11:B40" si="0">VLOOKUP(WEEKDAY(A11),$K$3:$L$9,2,0)</f>
        <v>lundi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45384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45385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45386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45387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45388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45389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45390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45391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45392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45393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45394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45395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45396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45397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45398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45399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45400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45401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45402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45403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45404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45405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45406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45407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45408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45409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45410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45411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45412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Ki0xKruwQMmwSI6PqTf5VUX4ZiST68/6yB0EIZIo1FJgUSFUP+/aubqQHPF0IDOit+lNadxZNtI8rKu4p5AEXw==" saltValue="Uj4rU3M1gViwdB/+4xLVh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"Mai "&amp;Paramètres!B5</f>
        <v>Mai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+DATE(Paramètres!$B$5,5,1)</f>
        <v>45413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45414</v>
      </c>
      <c r="B12" s="23" t="str">
        <f t="shared" si="0"/>
        <v>jeudi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45415</v>
      </c>
      <c r="B13" s="23" t="str">
        <f t="shared" si="0"/>
        <v>vendredi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45416</v>
      </c>
      <c r="B14" s="23" t="str">
        <f t="shared" si="0"/>
        <v>samedi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45417</v>
      </c>
      <c r="B15" s="23" t="str">
        <f t="shared" si="0"/>
        <v>dimanche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45418</v>
      </c>
      <c r="B16" s="23" t="str">
        <f t="shared" si="0"/>
        <v>lundi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45419</v>
      </c>
      <c r="B17" s="23" t="str">
        <f t="shared" si="0"/>
        <v>mardi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45420</v>
      </c>
      <c r="B18" s="23" t="str">
        <f t="shared" si="0"/>
        <v>mercredi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45421</v>
      </c>
      <c r="B19" s="23" t="str">
        <f t="shared" si="0"/>
        <v>jeudi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45422</v>
      </c>
      <c r="B20" s="23" t="str">
        <f t="shared" si="0"/>
        <v>vendredi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45423</v>
      </c>
      <c r="B21" s="23" t="str">
        <f t="shared" si="0"/>
        <v>samedi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45424</v>
      </c>
      <c r="B22" s="23" t="str">
        <f t="shared" si="0"/>
        <v>dimanche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45425</v>
      </c>
      <c r="B23" s="23" t="str">
        <f t="shared" si="0"/>
        <v>lundi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45426</v>
      </c>
      <c r="B24" s="23" t="str">
        <f t="shared" si="0"/>
        <v>mardi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45427</v>
      </c>
      <c r="B25" s="23" t="str">
        <f t="shared" si="0"/>
        <v>mercredi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45428</v>
      </c>
      <c r="B26" s="23" t="str">
        <f t="shared" si="0"/>
        <v>jeudi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45429</v>
      </c>
      <c r="B27" s="23" t="str">
        <f t="shared" si="0"/>
        <v>vendredi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45430</v>
      </c>
      <c r="B28" s="23" t="str">
        <f t="shared" si="0"/>
        <v>samedi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45431</v>
      </c>
      <c r="B29" s="23" t="str">
        <f t="shared" si="0"/>
        <v>dimanche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45432</v>
      </c>
      <c r="B30" s="23" t="str">
        <f t="shared" si="0"/>
        <v>lundi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45433</v>
      </c>
      <c r="B31" s="23" t="str">
        <f t="shared" si="0"/>
        <v>mardi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45434</v>
      </c>
      <c r="B32" s="23" t="str">
        <f t="shared" si="0"/>
        <v>mercredi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45435</v>
      </c>
      <c r="B33" s="23" t="str">
        <f t="shared" si="0"/>
        <v>jeudi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45436</v>
      </c>
      <c r="B34" s="23" t="str">
        <f t="shared" si="0"/>
        <v>vendredi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45437</v>
      </c>
      <c r="B35" s="23" t="str">
        <f t="shared" si="0"/>
        <v>samedi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45438</v>
      </c>
      <c r="B36" s="23" t="str">
        <f t="shared" si="0"/>
        <v>dimanche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45439</v>
      </c>
      <c r="B37" s="23" t="str">
        <f t="shared" si="0"/>
        <v>lundi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45440</v>
      </c>
      <c r="B38" s="23" t="str">
        <f t="shared" si="0"/>
        <v>mardi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45441</v>
      </c>
      <c r="B39" s="23" t="str">
        <f t="shared" si="0"/>
        <v>mercredi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45442</v>
      </c>
      <c r="B40" s="23" t="str">
        <f t="shared" si="0"/>
        <v>jeudi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45443</v>
      </c>
      <c r="B41" s="23" t="str">
        <f t="shared" si="0"/>
        <v>vendredi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2RS1HHReXWdcKkawsDN+D82aLHblnaNn+CNf9zkwZ2A4vKBZc/YbxVksSRYgDEj4BEmQSbztbylYkhNq7gSZbw==" saltValue="OXngmodrxL25r91bcSMQF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"Juin "&amp;Paramètres!B5</f>
        <v>Juin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+DATE(Paramètres!$B$5,6,1)</f>
        <v>45444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45445</v>
      </c>
      <c r="B12" s="23" t="str">
        <f t="shared" si="0"/>
        <v>dimanche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45446</v>
      </c>
      <c r="B13" s="23" t="str">
        <f t="shared" si="0"/>
        <v>lundi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45447</v>
      </c>
      <c r="B14" s="23" t="str">
        <f t="shared" si="0"/>
        <v>mardi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45448</v>
      </c>
      <c r="B15" s="23" t="str">
        <f t="shared" si="0"/>
        <v>mercredi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45449</v>
      </c>
      <c r="B16" s="23" t="str">
        <f t="shared" si="0"/>
        <v>jeudi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45450</v>
      </c>
      <c r="B17" s="23" t="str">
        <f t="shared" si="0"/>
        <v>vendredi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45451</v>
      </c>
      <c r="B18" s="23" t="str">
        <f t="shared" si="0"/>
        <v>samedi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45452</v>
      </c>
      <c r="B19" s="23" t="str">
        <f t="shared" si="0"/>
        <v>dimanche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45453</v>
      </c>
      <c r="B20" s="23" t="str">
        <f t="shared" si="0"/>
        <v>lundi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45454</v>
      </c>
      <c r="B21" s="23" t="str">
        <f t="shared" si="0"/>
        <v>mardi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45455</v>
      </c>
      <c r="B22" s="23" t="str">
        <f t="shared" si="0"/>
        <v>mercredi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45456</v>
      </c>
      <c r="B23" s="23" t="str">
        <f t="shared" si="0"/>
        <v>jeudi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45457</v>
      </c>
      <c r="B24" s="23" t="str">
        <f t="shared" si="0"/>
        <v>vendredi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45458</v>
      </c>
      <c r="B25" s="23" t="str">
        <f t="shared" si="0"/>
        <v>samedi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45459</v>
      </c>
      <c r="B26" s="23" t="str">
        <f t="shared" si="0"/>
        <v>dimanche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45460</v>
      </c>
      <c r="B27" s="23" t="str">
        <f t="shared" si="0"/>
        <v>lundi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45461</v>
      </c>
      <c r="B28" s="23" t="str">
        <f t="shared" si="0"/>
        <v>mardi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45462</v>
      </c>
      <c r="B29" s="23" t="str">
        <f t="shared" si="0"/>
        <v>mercredi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45463</v>
      </c>
      <c r="B30" s="23" t="str">
        <f t="shared" si="0"/>
        <v>jeudi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45464</v>
      </c>
      <c r="B31" s="23" t="str">
        <f t="shared" si="0"/>
        <v>vendredi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45465</v>
      </c>
      <c r="B32" s="23" t="str">
        <f t="shared" si="0"/>
        <v>samedi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45466</v>
      </c>
      <c r="B33" s="23" t="str">
        <f t="shared" si="0"/>
        <v>dimanche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45467</v>
      </c>
      <c r="B34" s="23" t="str">
        <f t="shared" si="0"/>
        <v>lundi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45468</v>
      </c>
      <c r="B35" s="23" t="str">
        <f t="shared" si="0"/>
        <v>mardi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45469</v>
      </c>
      <c r="B36" s="23" t="str">
        <f t="shared" si="0"/>
        <v>mercredi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45470</v>
      </c>
      <c r="B37" s="23" t="str">
        <f t="shared" si="0"/>
        <v>jeudi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45471</v>
      </c>
      <c r="B38" s="23" t="str">
        <f t="shared" si="0"/>
        <v>vendredi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45472</v>
      </c>
      <c r="B39" s="23" t="str">
        <f t="shared" si="0"/>
        <v>samedi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45473</v>
      </c>
      <c r="B40" s="23" t="str">
        <f t="shared" si="0"/>
        <v>dimanche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75ClVaTUPO0Pw+lfgr2wg7Fw0rws08esrAHymnMml875pu/TjlXEqT0/PxG+CY2x1gRB/dnt4Lq8Pdo0KNkuNA==" saltValue="tS9IeaMeLINSaQaSWsacW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"Juillet "&amp;Paramètres!B5</f>
        <v>Juillet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+DATE(Paramètres!$B$5,7,1)</f>
        <v>45474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45475</v>
      </c>
      <c r="B12" s="23" t="str">
        <f t="shared" si="0"/>
        <v>mardi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45476</v>
      </c>
      <c r="B13" s="23" t="str">
        <f t="shared" si="0"/>
        <v>mercredi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45477</v>
      </c>
      <c r="B14" s="23" t="str">
        <f t="shared" si="0"/>
        <v>jeudi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45478</v>
      </c>
      <c r="B15" s="23" t="str">
        <f t="shared" si="0"/>
        <v>vendredi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45479</v>
      </c>
      <c r="B16" s="23" t="str">
        <f t="shared" si="0"/>
        <v>samedi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45480</v>
      </c>
      <c r="B17" s="23" t="str">
        <f t="shared" si="0"/>
        <v>dimanche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45481</v>
      </c>
      <c r="B18" s="23" t="str">
        <f t="shared" si="0"/>
        <v>lundi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45482</v>
      </c>
      <c r="B19" s="23" t="str">
        <f t="shared" si="0"/>
        <v>mardi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45483</v>
      </c>
      <c r="B20" s="23" t="str">
        <f t="shared" si="0"/>
        <v>mercredi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45484</v>
      </c>
      <c r="B21" s="23" t="str">
        <f t="shared" si="0"/>
        <v>jeudi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45485</v>
      </c>
      <c r="B22" s="23" t="str">
        <f t="shared" si="0"/>
        <v>vendredi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45486</v>
      </c>
      <c r="B23" s="23" t="str">
        <f t="shared" si="0"/>
        <v>samedi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45487</v>
      </c>
      <c r="B24" s="23" t="str">
        <f t="shared" si="0"/>
        <v>dimanche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45488</v>
      </c>
      <c r="B25" s="23" t="str">
        <f t="shared" si="0"/>
        <v>lundi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45489</v>
      </c>
      <c r="B26" s="23" t="str">
        <f t="shared" si="0"/>
        <v>mardi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45490</v>
      </c>
      <c r="B27" s="23" t="str">
        <f t="shared" si="0"/>
        <v>mercredi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45491</v>
      </c>
      <c r="B28" s="23" t="str">
        <f t="shared" si="0"/>
        <v>jeudi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45492</v>
      </c>
      <c r="B29" s="23" t="str">
        <f t="shared" si="0"/>
        <v>vendredi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45493</v>
      </c>
      <c r="B30" s="23" t="str">
        <f t="shared" si="0"/>
        <v>samedi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45494</v>
      </c>
      <c r="B31" s="23" t="str">
        <f t="shared" si="0"/>
        <v>dimanche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45495</v>
      </c>
      <c r="B32" s="23" t="str">
        <f t="shared" si="0"/>
        <v>lundi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45496</v>
      </c>
      <c r="B33" s="23" t="str">
        <f t="shared" si="0"/>
        <v>mardi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45497</v>
      </c>
      <c r="B34" s="23" t="str">
        <f t="shared" si="0"/>
        <v>mercredi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45498</v>
      </c>
      <c r="B35" s="23" t="str">
        <f t="shared" si="0"/>
        <v>jeudi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45499</v>
      </c>
      <c r="B36" s="23" t="str">
        <f t="shared" si="0"/>
        <v>vendredi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45500</v>
      </c>
      <c r="B37" s="23" t="str">
        <f t="shared" si="0"/>
        <v>samedi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45501</v>
      </c>
      <c r="B38" s="23" t="str">
        <f t="shared" si="0"/>
        <v>dimanche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45502</v>
      </c>
      <c r="B39" s="23" t="str">
        <f t="shared" si="0"/>
        <v>lundi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45503</v>
      </c>
      <c r="B40" s="23" t="str">
        <f t="shared" si="0"/>
        <v>mardi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45504</v>
      </c>
      <c r="B41" s="23" t="str">
        <f t="shared" si="0"/>
        <v>mercredi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3hYIzX7ycTAaeZ1vILLflnW6AuieJV/nHeDvvlG3tmaqrrwd2OfrJs5FeLYHJFoZfWTaVjtCKU0f50tDBmPPMw==" saltValue="fdm5tT17vnc9DLJnCPuQZ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"Août "&amp;Paramètres!B5</f>
        <v>Août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+DATE(Paramètres!$B$5,8,1)</f>
        <v>45505</v>
      </c>
      <c r="B11" s="23" t="str">
        <f t="shared" ref="B11:B41" si="0">VLOOKUP(WEEKDAY(A11),$K$3:$L$9,2,0)</f>
        <v>jeudi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45506</v>
      </c>
      <c r="B12" s="23" t="str">
        <f t="shared" si="0"/>
        <v>vendredi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45507</v>
      </c>
      <c r="B13" s="23" t="str">
        <f t="shared" si="0"/>
        <v>samedi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45508</v>
      </c>
      <c r="B14" s="23" t="str">
        <f t="shared" si="0"/>
        <v>dimanche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45509</v>
      </c>
      <c r="B15" s="23" t="str">
        <f t="shared" si="0"/>
        <v>lundi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45510</v>
      </c>
      <c r="B16" s="23" t="str">
        <f t="shared" si="0"/>
        <v>mardi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45511</v>
      </c>
      <c r="B17" s="23" t="str">
        <f t="shared" si="0"/>
        <v>mercredi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45512</v>
      </c>
      <c r="B18" s="23" t="str">
        <f t="shared" si="0"/>
        <v>jeudi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45513</v>
      </c>
      <c r="B19" s="23" t="str">
        <f t="shared" si="0"/>
        <v>vendredi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45514</v>
      </c>
      <c r="B20" s="23" t="str">
        <f t="shared" si="0"/>
        <v>samedi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45515</v>
      </c>
      <c r="B21" s="23" t="str">
        <f t="shared" si="0"/>
        <v>dimanche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45516</v>
      </c>
      <c r="B22" s="23" t="str">
        <f t="shared" si="0"/>
        <v>lundi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45517</v>
      </c>
      <c r="B23" s="23" t="str">
        <f t="shared" si="0"/>
        <v>mardi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45518</v>
      </c>
      <c r="B24" s="23" t="str">
        <f t="shared" si="0"/>
        <v>mercredi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45519</v>
      </c>
      <c r="B25" s="23" t="str">
        <f t="shared" si="0"/>
        <v>jeudi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45520</v>
      </c>
      <c r="B26" s="23" t="str">
        <f t="shared" si="0"/>
        <v>vendredi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45521</v>
      </c>
      <c r="B27" s="23" t="str">
        <f t="shared" si="0"/>
        <v>samedi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45522</v>
      </c>
      <c r="B28" s="23" t="str">
        <f t="shared" si="0"/>
        <v>dimanche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45523</v>
      </c>
      <c r="B29" s="23" t="str">
        <f t="shared" si="0"/>
        <v>lundi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45524</v>
      </c>
      <c r="B30" s="23" t="str">
        <f t="shared" si="0"/>
        <v>mardi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45525</v>
      </c>
      <c r="B31" s="23" t="str">
        <f t="shared" si="0"/>
        <v>mercredi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45526</v>
      </c>
      <c r="B32" s="23" t="str">
        <f t="shared" si="0"/>
        <v>jeudi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45527</v>
      </c>
      <c r="B33" s="23" t="str">
        <f t="shared" si="0"/>
        <v>vendredi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45528</v>
      </c>
      <c r="B34" s="23" t="str">
        <f t="shared" si="0"/>
        <v>samedi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45529</v>
      </c>
      <c r="B35" s="23" t="str">
        <f t="shared" si="0"/>
        <v>dimanche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45530</v>
      </c>
      <c r="B36" s="23" t="str">
        <f t="shared" si="0"/>
        <v>lundi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45531</v>
      </c>
      <c r="B37" s="23" t="str">
        <f t="shared" si="0"/>
        <v>mardi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45532</v>
      </c>
      <c r="B38" s="23" t="str">
        <f t="shared" si="0"/>
        <v>mercredi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45533</v>
      </c>
      <c r="B39" s="23" t="str">
        <f t="shared" si="0"/>
        <v>jeudi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45534</v>
      </c>
      <c r="B40" s="23" t="str">
        <f t="shared" si="0"/>
        <v>vendredi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45535</v>
      </c>
      <c r="B41" s="23" t="str">
        <f t="shared" si="0"/>
        <v>samedi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91gMPOqJlmD3UGsx1CT7Et/ggx5UhAIFrbDKcuKrkOgvSN2WVHAGQN8mD3Huxahm4SJh2G8WfkZyj+RJhppJaQ==" saltValue="6gTQu9gROtZklvghibLp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"Septembre "&amp;Paramètres!B5</f>
        <v>Septembre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+DATE(Paramètres!$B$5,9,1)</f>
        <v>45536</v>
      </c>
      <c r="B11" s="23" t="str">
        <f t="shared" ref="B11:B40" si="0">VLOOKUP(WEEKDAY(A11),$K$3:$L$9,2,0)</f>
        <v>dimanche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45537</v>
      </c>
      <c r="B12" s="23" t="str">
        <f t="shared" si="0"/>
        <v>lundi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45538</v>
      </c>
      <c r="B13" s="23" t="str">
        <f t="shared" si="0"/>
        <v>mardi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45539</v>
      </c>
      <c r="B14" s="23" t="str">
        <f t="shared" si="0"/>
        <v>mercredi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45540</v>
      </c>
      <c r="B15" s="23" t="str">
        <f t="shared" si="0"/>
        <v>jeudi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45541</v>
      </c>
      <c r="B16" s="23" t="str">
        <f t="shared" si="0"/>
        <v>vendredi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45542</v>
      </c>
      <c r="B17" s="23" t="str">
        <f t="shared" si="0"/>
        <v>samedi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45543</v>
      </c>
      <c r="B18" s="23" t="str">
        <f t="shared" si="0"/>
        <v>dimanche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45544</v>
      </c>
      <c r="B19" s="23" t="str">
        <f t="shared" si="0"/>
        <v>lundi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45545</v>
      </c>
      <c r="B20" s="23" t="str">
        <f t="shared" si="0"/>
        <v>mardi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45546</v>
      </c>
      <c r="B21" s="23" t="str">
        <f t="shared" si="0"/>
        <v>mercredi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45547</v>
      </c>
      <c r="B22" s="23" t="str">
        <f t="shared" si="0"/>
        <v>jeudi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45548</v>
      </c>
      <c r="B23" s="23" t="str">
        <f t="shared" si="0"/>
        <v>vendredi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45549</v>
      </c>
      <c r="B24" s="23" t="str">
        <f t="shared" si="0"/>
        <v>samedi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45550</v>
      </c>
      <c r="B25" s="23" t="str">
        <f t="shared" si="0"/>
        <v>dimanche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45551</v>
      </c>
      <c r="B26" s="23" t="str">
        <f t="shared" si="0"/>
        <v>lundi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45552</v>
      </c>
      <c r="B27" s="23" t="str">
        <f t="shared" si="0"/>
        <v>mardi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45553</v>
      </c>
      <c r="B28" s="23" t="str">
        <f t="shared" si="0"/>
        <v>mercredi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45554</v>
      </c>
      <c r="B29" s="23" t="str">
        <f t="shared" si="0"/>
        <v>jeudi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45555</v>
      </c>
      <c r="B30" s="23" t="str">
        <f t="shared" si="0"/>
        <v>vendredi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45556</v>
      </c>
      <c r="B31" s="23" t="str">
        <f t="shared" si="0"/>
        <v>samedi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45557</v>
      </c>
      <c r="B32" s="23" t="str">
        <f t="shared" si="0"/>
        <v>dimanche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45558</v>
      </c>
      <c r="B33" s="23" t="str">
        <f t="shared" si="0"/>
        <v>lundi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45559</v>
      </c>
      <c r="B34" s="23" t="str">
        <f t="shared" si="0"/>
        <v>mardi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45560</v>
      </c>
      <c r="B35" s="23" t="str">
        <f t="shared" si="0"/>
        <v>mercredi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45561</v>
      </c>
      <c r="B36" s="23" t="str">
        <f t="shared" si="0"/>
        <v>jeudi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45562</v>
      </c>
      <c r="B37" s="23" t="str">
        <f t="shared" si="0"/>
        <v>vendredi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45563</v>
      </c>
      <c r="B38" s="23" t="str">
        <f t="shared" si="0"/>
        <v>samedi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45564</v>
      </c>
      <c r="B39" s="23" t="str">
        <f t="shared" si="0"/>
        <v>dimanche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45565</v>
      </c>
      <c r="B40" s="23" t="str">
        <f t="shared" si="0"/>
        <v>lundi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JHvi7c8dGjL+AYKCcMpHlmDNujKcgCoXo0tll+2jAkD12H4BLyBbMHwkwNL5Z/saR5+3kBxXPLXwrxky3n+Rsg==" saltValue="3WKpJ5YNYhn9Kttc7ja+d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"Octobre "&amp;Paramètres!B5</f>
        <v>Octobre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+DATE(Paramètres!$B$5,10,1)</f>
        <v>45566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45567</v>
      </c>
      <c r="B12" s="23" t="str">
        <f t="shared" si="0"/>
        <v>mercredi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45568</v>
      </c>
      <c r="B13" s="23" t="str">
        <f t="shared" si="0"/>
        <v>jeudi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45569</v>
      </c>
      <c r="B14" s="23" t="str">
        <f t="shared" si="0"/>
        <v>vendredi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45570</v>
      </c>
      <c r="B15" s="23" t="str">
        <f t="shared" si="0"/>
        <v>samedi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45571</v>
      </c>
      <c r="B16" s="23" t="str">
        <f t="shared" si="0"/>
        <v>dimanche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45572</v>
      </c>
      <c r="B17" s="23" t="str">
        <f t="shared" si="0"/>
        <v>lundi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45573</v>
      </c>
      <c r="B18" s="23" t="str">
        <f t="shared" si="0"/>
        <v>mardi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45574</v>
      </c>
      <c r="B19" s="23" t="str">
        <f t="shared" si="0"/>
        <v>mercredi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45575</v>
      </c>
      <c r="B20" s="23" t="str">
        <f t="shared" si="0"/>
        <v>jeudi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45576</v>
      </c>
      <c r="B21" s="23" t="str">
        <f t="shared" si="0"/>
        <v>vendredi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45577</v>
      </c>
      <c r="B22" s="23" t="str">
        <f t="shared" si="0"/>
        <v>samedi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45578</v>
      </c>
      <c r="B23" s="23" t="str">
        <f t="shared" si="0"/>
        <v>dimanche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45579</v>
      </c>
      <c r="B24" s="23" t="str">
        <f t="shared" si="0"/>
        <v>lundi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45580</v>
      </c>
      <c r="B25" s="23" t="str">
        <f t="shared" si="0"/>
        <v>mardi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45581</v>
      </c>
      <c r="B26" s="23" t="str">
        <f t="shared" si="0"/>
        <v>mercredi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45582</v>
      </c>
      <c r="B27" s="23" t="str">
        <f t="shared" si="0"/>
        <v>jeudi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45583</v>
      </c>
      <c r="B28" s="23" t="str">
        <f t="shared" si="0"/>
        <v>vendredi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45584</v>
      </c>
      <c r="B29" s="23" t="str">
        <f t="shared" si="0"/>
        <v>samedi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45585</v>
      </c>
      <c r="B30" s="23" t="str">
        <f t="shared" si="0"/>
        <v>dimanche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45586</v>
      </c>
      <c r="B31" s="23" t="str">
        <f t="shared" si="0"/>
        <v>lundi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45587</v>
      </c>
      <c r="B32" s="23" t="str">
        <f t="shared" si="0"/>
        <v>mardi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45588</v>
      </c>
      <c r="B33" s="23" t="str">
        <f t="shared" si="0"/>
        <v>mercredi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45589</v>
      </c>
      <c r="B34" s="23" t="str">
        <f t="shared" si="0"/>
        <v>jeudi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45590</v>
      </c>
      <c r="B35" s="23" t="str">
        <f t="shared" si="0"/>
        <v>vendredi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45591</v>
      </c>
      <c r="B36" s="23" t="str">
        <f t="shared" si="0"/>
        <v>samedi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45592</v>
      </c>
      <c r="B37" s="23" t="str">
        <f t="shared" si="0"/>
        <v>dimanche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45593</v>
      </c>
      <c r="B38" s="23" t="str">
        <f t="shared" si="0"/>
        <v>lundi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45594</v>
      </c>
      <c r="B39" s="23" t="str">
        <f t="shared" si="0"/>
        <v>mardi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45595</v>
      </c>
      <c r="B40" s="23" t="str">
        <f t="shared" si="0"/>
        <v>mercredi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45596</v>
      </c>
      <c r="B41" s="23" t="str">
        <f t="shared" si="0"/>
        <v>jeudi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1iMKYYI1xjpEnIZ+Vp1L0yJSA4O4d7cOCAN+1hHKI6eIJ34A1+H4KofMLvGSPnm2xDocFFTWHAJMuHCQBkny4Q==" saltValue="ePeFCCdpKR8b6gt9VRUus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"Novembre "&amp;Paramètres!B5</f>
        <v>Novembre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+DATE(Paramètres!$B$5,11,1)</f>
        <v>45597</v>
      </c>
      <c r="B11" s="23" t="str">
        <f t="shared" ref="B11:B40" si="0">VLOOKUP(WEEKDAY(A11),$K$3:$L$9,2,0)</f>
        <v>vendredi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45598</v>
      </c>
      <c r="B12" s="23" t="str">
        <f t="shared" si="0"/>
        <v>samedi</v>
      </c>
      <c r="C12" s="48"/>
      <c r="D12" s="48"/>
      <c r="E12" s="49"/>
      <c r="F12" s="21">
        <f>Paramètres!$B$19</f>
        <v>9.8000000000000004E-2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45599</v>
      </c>
      <c r="B13" s="23" t="str">
        <f t="shared" si="0"/>
        <v>dimanche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45600</v>
      </c>
      <c r="B14" s="23" t="str">
        <f t="shared" si="0"/>
        <v>lundi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45601</v>
      </c>
      <c r="B15" s="23" t="str">
        <f t="shared" si="0"/>
        <v>mardi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45602</v>
      </c>
      <c r="B16" s="23" t="str">
        <f t="shared" si="0"/>
        <v>mercredi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45603</v>
      </c>
      <c r="B17" s="23" t="str">
        <f t="shared" si="0"/>
        <v>jeudi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45604</v>
      </c>
      <c r="B18" s="23" t="str">
        <f t="shared" si="0"/>
        <v>vendredi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45605</v>
      </c>
      <c r="B19" s="23" t="str">
        <f t="shared" si="0"/>
        <v>samedi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45606</v>
      </c>
      <c r="B20" s="23" t="str">
        <f t="shared" si="0"/>
        <v>dimanche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45607</v>
      </c>
      <c r="B21" s="23" t="str">
        <f t="shared" si="0"/>
        <v>lundi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45608</v>
      </c>
      <c r="B22" s="23" t="str">
        <f t="shared" si="0"/>
        <v>mardi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45609</v>
      </c>
      <c r="B23" s="23" t="str">
        <f t="shared" si="0"/>
        <v>mercredi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45610</v>
      </c>
      <c r="B24" s="23" t="str">
        <f t="shared" si="0"/>
        <v>jeudi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45611</v>
      </c>
      <c r="B25" s="23" t="str">
        <f t="shared" si="0"/>
        <v>vendredi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45612</v>
      </c>
      <c r="B26" s="23" t="str">
        <f t="shared" si="0"/>
        <v>samedi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45613</v>
      </c>
      <c r="B27" s="23" t="str">
        <f t="shared" si="0"/>
        <v>dimanche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45614</v>
      </c>
      <c r="B28" s="23" t="str">
        <f t="shared" si="0"/>
        <v>lundi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45615</v>
      </c>
      <c r="B29" s="23" t="str">
        <f t="shared" si="0"/>
        <v>mardi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45616</v>
      </c>
      <c r="B30" s="23" t="str">
        <f t="shared" si="0"/>
        <v>mercredi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45617</v>
      </c>
      <c r="B31" s="23" t="str">
        <f t="shared" si="0"/>
        <v>jeudi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45618</v>
      </c>
      <c r="B32" s="23" t="str">
        <f t="shared" si="0"/>
        <v>vendredi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45619</v>
      </c>
      <c r="B33" s="23" t="str">
        <f t="shared" si="0"/>
        <v>samedi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45620</v>
      </c>
      <c r="B34" s="23" t="str">
        <f t="shared" si="0"/>
        <v>dimanche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45621</v>
      </c>
      <c r="B35" s="23" t="str">
        <f t="shared" si="0"/>
        <v>lundi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45622</v>
      </c>
      <c r="B36" s="23" t="str">
        <f t="shared" si="0"/>
        <v>mardi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45623</v>
      </c>
      <c r="B37" s="23" t="str">
        <f t="shared" si="0"/>
        <v>mercredi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45624</v>
      </c>
      <c r="B38" s="23" t="str">
        <f t="shared" si="0"/>
        <v>jeudi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45625</v>
      </c>
      <c r="B39" s="23" t="str">
        <f t="shared" si="0"/>
        <v>vendredi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45626</v>
      </c>
      <c r="B40" s="23" t="str">
        <f t="shared" si="0"/>
        <v>samedi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AojeqVIwEfr9i+WtPA0w46frd52tyyrB9mfMUWCzGYOHX4M+OkCffRoJ4E8kOaoBswz/bYPa16lj2hsnGC3myQ==" saltValue="JgMuEacNu/TraQj96ZGID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D16" sqref="D16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29</v>
      </c>
      <c r="B1" s="4"/>
    </row>
    <row r="3" spans="1:12" ht="20.8">
      <c r="A3" s="20" t="str">
        <f>"Décembre "&amp;Paramètres!B5</f>
        <v>Décembre 2024</v>
      </c>
      <c r="E3" s="18"/>
      <c r="F3" s="16" t="s">
        <v>38</v>
      </c>
      <c r="K3">
        <v>1</v>
      </c>
      <c r="L3" t="s">
        <v>14</v>
      </c>
    </row>
    <row r="4" spans="1:12" ht="18">
      <c r="E4" s="16"/>
      <c r="F4" s="16" t="s">
        <v>21</v>
      </c>
      <c r="K4">
        <v>2</v>
      </c>
      <c r="L4" t="s">
        <v>15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16</v>
      </c>
    </row>
    <row r="6" spans="1:12" ht="15.95">
      <c r="A6" s="5"/>
      <c r="B6" s="24" t="s">
        <v>23</v>
      </c>
      <c r="C6" s="26" t="str">
        <f>IF(ISBLANK(Paramètres!B9),"",Paramètres!B9)</f>
        <v>Piaggio MP3</v>
      </c>
      <c r="D6" s="2"/>
      <c r="E6" s="19"/>
      <c r="F6" s="3"/>
      <c r="G6" s="2"/>
      <c r="H6" s="2"/>
      <c r="I6" s="2"/>
      <c r="K6">
        <v>4</v>
      </c>
      <c r="L6" t="s">
        <v>17</v>
      </c>
    </row>
    <row r="7" spans="1:12" ht="15.95">
      <c r="A7" s="5"/>
      <c r="B7" s="24" t="s">
        <v>24</v>
      </c>
      <c r="C7" s="26" t="str">
        <f>IF(ISBLANK(Paramètres!B13),"",Paramètres!B13)</f>
        <v>moto 3, 4, 5 CV</v>
      </c>
      <c r="D7" s="2"/>
      <c r="E7" s="19"/>
      <c r="F7" s="3"/>
      <c r="G7" s="2"/>
      <c r="H7" s="2"/>
      <c r="I7" s="2"/>
      <c r="K7" s="2">
        <v>5</v>
      </c>
      <c r="L7" s="2" t="s">
        <v>18</v>
      </c>
    </row>
    <row r="8" spans="1:12" ht="15.95">
      <c r="B8" s="24" t="s">
        <v>36</v>
      </c>
      <c r="C8" s="26" t="str">
        <f>IF(ISBLANK(Paramètres!B11),"",Paramètres!B11)</f>
        <v>10 rue Belle-Isle, 33150 Mérignac</v>
      </c>
      <c r="H8" s="2"/>
      <c r="K8">
        <v>6</v>
      </c>
      <c r="L8" t="s">
        <v>19</v>
      </c>
    </row>
    <row r="9" spans="1:12" s="2" customFormat="1" ht="18">
      <c r="A9" s="16"/>
      <c r="C9" s="14"/>
      <c r="E9" s="19"/>
      <c r="K9">
        <v>7</v>
      </c>
      <c r="L9" t="s">
        <v>20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27</v>
      </c>
      <c r="G10" s="42" t="s">
        <v>28</v>
      </c>
    </row>
    <row r="11" spans="1:12" ht="16.45" customHeight="1">
      <c r="A11" s="22">
        <f>+DATE(Paramètres!$B$5,12,1)</f>
        <v>45627</v>
      </c>
      <c r="B11" s="23" t="str">
        <f t="shared" ref="B11:B41" si="0">VLOOKUP(WEEKDAY(A11),$K$3:$L$9,2,0)</f>
        <v>dimanche</v>
      </c>
      <c r="C11" s="48"/>
      <c r="D11" s="48"/>
      <c r="E11" s="49"/>
      <c r="F11" s="21">
        <f>Paramètres!$B$19</f>
        <v>9.8000000000000004E-2</v>
      </c>
      <c r="G11" s="50">
        <f>+E11*F11</f>
        <v>0</v>
      </c>
    </row>
    <row r="12" spans="1:12" ht="16.45" customHeight="1">
      <c r="A12" s="22">
        <f>+A11+1</f>
        <v>45628</v>
      </c>
      <c r="B12" s="23" t="str">
        <f t="shared" si="0"/>
        <v>lundi</v>
      </c>
      <c r="C12" s="48"/>
      <c r="D12" s="48"/>
      <c r="E12" s="49"/>
      <c r="F12" s="21">
        <f>Paramètres!$B$19</f>
        <v>9.8000000000000004E-2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45629</v>
      </c>
      <c r="B13" s="23" t="str">
        <f t="shared" si="0"/>
        <v>mardi</v>
      </c>
      <c r="C13" s="48"/>
      <c r="D13" s="48"/>
      <c r="E13" s="49"/>
      <c r="F13" s="21">
        <f>Paramètres!$B$19</f>
        <v>9.8000000000000004E-2</v>
      </c>
      <c r="G13" s="50">
        <f t="shared" si="1"/>
        <v>0</v>
      </c>
    </row>
    <row r="14" spans="1:12" ht="16.45" customHeight="1">
      <c r="A14" s="22">
        <f t="shared" si="2"/>
        <v>45630</v>
      </c>
      <c r="B14" s="23" t="str">
        <f t="shared" si="0"/>
        <v>mercredi</v>
      </c>
      <c r="C14" s="48"/>
      <c r="D14" s="48"/>
      <c r="E14" s="49"/>
      <c r="F14" s="21">
        <f>Paramètres!$B$19</f>
        <v>9.8000000000000004E-2</v>
      </c>
      <c r="G14" s="50">
        <f t="shared" si="1"/>
        <v>0</v>
      </c>
    </row>
    <row r="15" spans="1:12" ht="16.45" customHeight="1">
      <c r="A15" s="22">
        <f t="shared" si="2"/>
        <v>45631</v>
      </c>
      <c r="B15" s="23" t="str">
        <f t="shared" si="0"/>
        <v>jeudi</v>
      </c>
      <c r="C15" s="48"/>
      <c r="D15" s="48"/>
      <c r="E15" s="49"/>
      <c r="F15" s="21">
        <f>Paramètres!$B$19</f>
        <v>9.8000000000000004E-2</v>
      </c>
      <c r="G15" s="50">
        <f t="shared" si="1"/>
        <v>0</v>
      </c>
    </row>
    <row r="16" spans="1:12" ht="16.45" customHeight="1">
      <c r="A16" s="22">
        <f t="shared" si="2"/>
        <v>45632</v>
      </c>
      <c r="B16" s="23" t="str">
        <f t="shared" si="0"/>
        <v>vendredi</v>
      </c>
      <c r="C16" s="48"/>
      <c r="D16" s="48"/>
      <c r="E16" s="49"/>
      <c r="F16" s="21">
        <f>Paramètres!$B$19</f>
        <v>9.8000000000000004E-2</v>
      </c>
      <c r="G16" s="50">
        <f t="shared" si="1"/>
        <v>0</v>
      </c>
    </row>
    <row r="17" spans="1:7" ht="16.45" customHeight="1">
      <c r="A17" s="22">
        <f t="shared" si="2"/>
        <v>45633</v>
      </c>
      <c r="B17" s="23" t="str">
        <f t="shared" si="0"/>
        <v>samedi</v>
      </c>
      <c r="C17" s="48"/>
      <c r="D17" s="48"/>
      <c r="E17" s="49"/>
      <c r="F17" s="21">
        <f>Paramètres!$B$19</f>
        <v>9.8000000000000004E-2</v>
      </c>
      <c r="G17" s="50">
        <f t="shared" si="1"/>
        <v>0</v>
      </c>
    </row>
    <row r="18" spans="1:7" ht="16.45" customHeight="1">
      <c r="A18" s="22">
        <f t="shared" si="2"/>
        <v>45634</v>
      </c>
      <c r="B18" s="23" t="str">
        <f t="shared" si="0"/>
        <v>dimanche</v>
      </c>
      <c r="C18" s="48"/>
      <c r="D18" s="48"/>
      <c r="E18" s="49"/>
      <c r="F18" s="21">
        <f>Paramètres!$B$19</f>
        <v>9.8000000000000004E-2</v>
      </c>
      <c r="G18" s="50">
        <f t="shared" si="1"/>
        <v>0</v>
      </c>
    </row>
    <row r="19" spans="1:7" ht="16.45" customHeight="1">
      <c r="A19" s="22">
        <f t="shared" si="2"/>
        <v>45635</v>
      </c>
      <c r="B19" s="23" t="str">
        <f t="shared" si="0"/>
        <v>lundi</v>
      </c>
      <c r="C19" s="48"/>
      <c r="D19" s="48"/>
      <c r="E19" s="49"/>
      <c r="F19" s="21">
        <f>Paramètres!$B$19</f>
        <v>9.8000000000000004E-2</v>
      </c>
      <c r="G19" s="50">
        <f t="shared" si="1"/>
        <v>0</v>
      </c>
    </row>
    <row r="20" spans="1:7" ht="16.45" customHeight="1">
      <c r="A20" s="22">
        <f t="shared" si="2"/>
        <v>45636</v>
      </c>
      <c r="B20" s="23" t="str">
        <f t="shared" si="0"/>
        <v>mardi</v>
      </c>
      <c r="C20" s="48"/>
      <c r="D20" s="48"/>
      <c r="E20" s="49"/>
      <c r="F20" s="21">
        <f>Paramètres!$B$19</f>
        <v>9.8000000000000004E-2</v>
      </c>
      <c r="G20" s="50">
        <f t="shared" si="1"/>
        <v>0</v>
      </c>
    </row>
    <row r="21" spans="1:7" ht="16.45" customHeight="1">
      <c r="A21" s="22">
        <f t="shared" si="2"/>
        <v>45637</v>
      </c>
      <c r="B21" s="23" t="str">
        <f t="shared" si="0"/>
        <v>mercredi</v>
      </c>
      <c r="C21" s="48"/>
      <c r="D21" s="48"/>
      <c r="E21" s="49"/>
      <c r="F21" s="21">
        <f>Paramètres!$B$19</f>
        <v>9.8000000000000004E-2</v>
      </c>
      <c r="G21" s="50">
        <f t="shared" si="1"/>
        <v>0</v>
      </c>
    </row>
    <row r="22" spans="1:7" ht="16.45" customHeight="1">
      <c r="A22" s="22">
        <f t="shared" si="2"/>
        <v>45638</v>
      </c>
      <c r="B22" s="23" t="str">
        <f t="shared" si="0"/>
        <v>jeudi</v>
      </c>
      <c r="C22" s="48"/>
      <c r="D22" s="48"/>
      <c r="E22" s="49"/>
      <c r="F22" s="21">
        <f>Paramètres!$B$19</f>
        <v>9.8000000000000004E-2</v>
      </c>
      <c r="G22" s="50">
        <f t="shared" si="1"/>
        <v>0</v>
      </c>
    </row>
    <row r="23" spans="1:7" ht="16.45" customHeight="1">
      <c r="A23" s="22">
        <f t="shared" si="2"/>
        <v>45639</v>
      </c>
      <c r="B23" s="23" t="str">
        <f t="shared" si="0"/>
        <v>vendredi</v>
      </c>
      <c r="C23" s="48"/>
      <c r="D23" s="48"/>
      <c r="E23" s="49"/>
      <c r="F23" s="21">
        <f>Paramètres!$B$19</f>
        <v>9.8000000000000004E-2</v>
      </c>
      <c r="G23" s="50">
        <f t="shared" si="1"/>
        <v>0</v>
      </c>
    </row>
    <row r="24" spans="1:7" ht="16.45" customHeight="1">
      <c r="A24" s="22">
        <f t="shared" si="2"/>
        <v>45640</v>
      </c>
      <c r="B24" s="23" t="str">
        <f t="shared" si="0"/>
        <v>samedi</v>
      </c>
      <c r="C24" s="48"/>
      <c r="D24" s="48"/>
      <c r="E24" s="49"/>
      <c r="F24" s="21">
        <f>Paramètres!$B$19</f>
        <v>9.8000000000000004E-2</v>
      </c>
      <c r="G24" s="50">
        <f t="shared" si="1"/>
        <v>0</v>
      </c>
    </row>
    <row r="25" spans="1:7" ht="16.45" customHeight="1">
      <c r="A25" s="22">
        <f t="shared" si="2"/>
        <v>45641</v>
      </c>
      <c r="B25" s="23" t="str">
        <f t="shared" si="0"/>
        <v>dimanche</v>
      </c>
      <c r="C25" s="48"/>
      <c r="D25" s="48"/>
      <c r="E25" s="49"/>
      <c r="F25" s="21">
        <f>Paramètres!$B$19</f>
        <v>9.8000000000000004E-2</v>
      </c>
      <c r="G25" s="50">
        <f t="shared" si="1"/>
        <v>0</v>
      </c>
    </row>
    <row r="26" spans="1:7" ht="16.45" customHeight="1">
      <c r="A26" s="22">
        <f t="shared" si="2"/>
        <v>45642</v>
      </c>
      <c r="B26" s="23" t="str">
        <f t="shared" si="0"/>
        <v>lundi</v>
      </c>
      <c r="C26" s="48"/>
      <c r="D26" s="48"/>
      <c r="E26" s="49"/>
      <c r="F26" s="21">
        <f>Paramètres!$B$19</f>
        <v>9.8000000000000004E-2</v>
      </c>
      <c r="G26" s="50">
        <f t="shared" si="1"/>
        <v>0</v>
      </c>
    </row>
    <row r="27" spans="1:7" ht="16.45" customHeight="1">
      <c r="A27" s="22">
        <f t="shared" si="2"/>
        <v>45643</v>
      </c>
      <c r="B27" s="23" t="str">
        <f t="shared" si="0"/>
        <v>mardi</v>
      </c>
      <c r="C27" s="48"/>
      <c r="D27" s="48"/>
      <c r="E27" s="49"/>
      <c r="F27" s="21">
        <f>Paramètres!$B$19</f>
        <v>9.8000000000000004E-2</v>
      </c>
      <c r="G27" s="50">
        <f t="shared" si="1"/>
        <v>0</v>
      </c>
    </row>
    <row r="28" spans="1:7" ht="16.45" customHeight="1">
      <c r="A28" s="22">
        <f t="shared" si="2"/>
        <v>45644</v>
      </c>
      <c r="B28" s="23" t="str">
        <f t="shared" si="0"/>
        <v>mercredi</v>
      </c>
      <c r="C28" s="48"/>
      <c r="D28" s="48"/>
      <c r="E28" s="49"/>
      <c r="F28" s="21">
        <f>Paramètres!$B$19</f>
        <v>9.8000000000000004E-2</v>
      </c>
      <c r="G28" s="50">
        <f t="shared" si="1"/>
        <v>0</v>
      </c>
    </row>
    <row r="29" spans="1:7" ht="16.45" customHeight="1">
      <c r="A29" s="22">
        <f t="shared" si="2"/>
        <v>45645</v>
      </c>
      <c r="B29" s="23" t="str">
        <f t="shared" si="0"/>
        <v>jeudi</v>
      </c>
      <c r="C29" s="48"/>
      <c r="D29" s="48"/>
      <c r="E29" s="49"/>
      <c r="F29" s="21">
        <f>Paramètres!$B$19</f>
        <v>9.8000000000000004E-2</v>
      </c>
      <c r="G29" s="50">
        <f t="shared" si="1"/>
        <v>0</v>
      </c>
    </row>
    <row r="30" spans="1:7" ht="16.45" customHeight="1">
      <c r="A30" s="22">
        <f t="shared" si="2"/>
        <v>45646</v>
      </c>
      <c r="B30" s="23" t="str">
        <f t="shared" si="0"/>
        <v>vendredi</v>
      </c>
      <c r="C30" s="48"/>
      <c r="D30" s="48"/>
      <c r="E30" s="49"/>
      <c r="F30" s="21">
        <f>Paramètres!$B$19</f>
        <v>9.8000000000000004E-2</v>
      </c>
      <c r="G30" s="50">
        <f t="shared" si="1"/>
        <v>0</v>
      </c>
    </row>
    <row r="31" spans="1:7" ht="16.45" customHeight="1">
      <c r="A31" s="22">
        <f t="shared" si="2"/>
        <v>45647</v>
      </c>
      <c r="B31" s="23" t="str">
        <f t="shared" si="0"/>
        <v>samedi</v>
      </c>
      <c r="C31" s="48"/>
      <c r="D31" s="48"/>
      <c r="E31" s="49"/>
      <c r="F31" s="21">
        <f>Paramètres!$B$19</f>
        <v>9.8000000000000004E-2</v>
      </c>
      <c r="G31" s="50">
        <f t="shared" si="1"/>
        <v>0</v>
      </c>
    </row>
    <row r="32" spans="1:7" ht="16.45" customHeight="1">
      <c r="A32" s="22">
        <f t="shared" si="2"/>
        <v>45648</v>
      </c>
      <c r="B32" s="23" t="str">
        <f t="shared" si="0"/>
        <v>dimanche</v>
      </c>
      <c r="C32" s="48"/>
      <c r="D32" s="48"/>
      <c r="E32" s="49"/>
      <c r="F32" s="21">
        <f>Paramètres!$B$19</f>
        <v>9.8000000000000004E-2</v>
      </c>
      <c r="G32" s="50">
        <f t="shared" si="1"/>
        <v>0</v>
      </c>
    </row>
    <row r="33" spans="1:7" ht="16.45" customHeight="1">
      <c r="A33" s="22">
        <f t="shared" si="2"/>
        <v>45649</v>
      </c>
      <c r="B33" s="23" t="str">
        <f t="shared" si="0"/>
        <v>lundi</v>
      </c>
      <c r="C33" s="48"/>
      <c r="D33" s="48"/>
      <c r="E33" s="49"/>
      <c r="F33" s="21">
        <f>Paramètres!$B$19</f>
        <v>9.8000000000000004E-2</v>
      </c>
      <c r="G33" s="50">
        <f t="shared" si="1"/>
        <v>0</v>
      </c>
    </row>
    <row r="34" spans="1:7" ht="16.45" customHeight="1">
      <c r="A34" s="22">
        <f t="shared" si="2"/>
        <v>45650</v>
      </c>
      <c r="B34" s="23" t="str">
        <f t="shared" si="0"/>
        <v>mardi</v>
      </c>
      <c r="C34" s="48"/>
      <c r="D34" s="48"/>
      <c r="E34" s="49"/>
      <c r="F34" s="21">
        <f>Paramètres!$B$19</f>
        <v>9.8000000000000004E-2</v>
      </c>
      <c r="G34" s="50">
        <f t="shared" si="1"/>
        <v>0</v>
      </c>
    </row>
    <row r="35" spans="1:7" ht="16.45" customHeight="1">
      <c r="A35" s="22">
        <f t="shared" si="2"/>
        <v>45651</v>
      </c>
      <c r="B35" s="23" t="str">
        <f t="shared" si="0"/>
        <v>mercredi</v>
      </c>
      <c r="C35" s="48"/>
      <c r="D35" s="48"/>
      <c r="E35" s="49"/>
      <c r="F35" s="21">
        <f>Paramètres!$B$19</f>
        <v>9.8000000000000004E-2</v>
      </c>
      <c r="G35" s="50">
        <f t="shared" si="1"/>
        <v>0</v>
      </c>
    </row>
    <row r="36" spans="1:7" ht="16.45" customHeight="1">
      <c r="A36" s="22">
        <f t="shared" si="2"/>
        <v>45652</v>
      </c>
      <c r="B36" s="23" t="str">
        <f t="shared" si="0"/>
        <v>jeudi</v>
      </c>
      <c r="C36" s="48"/>
      <c r="D36" s="48"/>
      <c r="E36" s="49"/>
      <c r="F36" s="21">
        <f>Paramètres!$B$19</f>
        <v>9.8000000000000004E-2</v>
      </c>
      <c r="G36" s="50">
        <f t="shared" si="1"/>
        <v>0</v>
      </c>
    </row>
    <row r="37" spans="1:7" ht="16.45" customHeight="1">
      <c r="A37" s="22">
        <f t="shared" si="2"/>
        <v>45653</v>
      </c>
      <c r="B37" s="23" t="str">
        <f t="shared" si="0"/>
        <v>vendredi</v>
      </c>
      <c r="C37" s="48"/>
      <c r="D37" s="48"/>
      <c r="E37" s="49"/>
      <c r="F37" s="21">
        <f>Paramètres!$B$19</f>
        <v>9.8000000000000004E-2</v>
      </c>
      <c r="G37" s="50">
        <f t="shared" si="1"/>
        <v>0</v>
      </c>
    </row>
    <row r="38" spans="1:7" ht="16.45" customHeight="1">
      <c r="A38" s="22">
        <f t="shared" si="2"/>
        <v>45654</v>
      </c>
      <c r="B38" s="23" t="str">
        <f t="shared" si="0"/>
        <v>samedi</v>
      </c>
      <c r="C38" s="48"/>
      <c r="D38" s="48"/>
      <c r="E38" s="49"/>
      <c r="F38" s="21">
        <f>Paramètres!$B$19</f>
        <v>9.8000000000000004E-2</v>
      </c>
      <c r="G38" s="50">
        <f t="shared" si="1"/>
        <v>0</v>
      </c>
    </row>
    <row r="39" spans="1:7" ht="16.45" customHeight="1">
      <c r="A39" s="22">
        <f t="shared" si="2"/>
        <v>45655</v>
      </c>
      <c r="B39" s="23" t="str">
        <f t="shared" si="0"/>
        <v>dimanche</v>
      </c>
      <c r="C39" s="48"/>
      <c r="D39" s="48"/>
      <c r="E39" s="49"/>
      <c r="F39" s="21">
        <f>Paramètres!$B$19</f>
        <v>9.8000000000000004E-2</v>
      </c>
      <c r="G39" s="50">
        <f t="shared" si="1"/>
        <v>0</v>
      </c>
    </row>
    <row r="40" spans="1:7" ht="16.45" customHeight="1">
      <c r="A40" s="22">
        <f t="shared" si="2"/>
        <v>45656</v>
      </c>
      <c r="B40" s="23" t="str">
        <f t="shared" si="0"/>
        <v>lundi</v>
      </c>
      <c r="C40" s="48"/>
      <c r="D40" s="48"/>
      <c r="E40" s="49"/>
      <c r="F40" s="21">
        <f>Paramètres!$B$19</f>
        <v>9.8000000000000004E-2</v>
      </c>
      <c r="G40" s="50">
        <f t="shared" si="1"/>
        <v>0</v>
      </c>
    </row>
    <row r="41" spans="1:7" ht="16.45" customHeight="1">
      <c r="A41" s="22">
        <f t="shared" si="2"/>
        <v>45657</v>
      </c>
      <c r="B41" s="23" t="str">
        <f t="shared" si="0"/>
        <v>mardi</v>
      </c>
      <c r="C41" s="48"/>
      <c r="D41" s="48"/>
      <c r="E41" s="49"/>
      <c r="F41" s="21">
        <f>Paramètres!$B$19</f>
        <v>9.8000000000000004E-2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22</v>
      </c>
      <c r="E42" s="54">
        <f>SUM(E11:E41)</f>
        <v>0</v>
      </c>
      <c r="F42" s="53" t="s">
        <v>37</v>
      </c>
      <c r="G42" s="52">
        <f>SUM(G11:G41)</f>
        <v>0</v>
      </c>
    </row>
  </sheetData>
  <sheetProtection algorithmName="SHA-512" hashValue="PjjaBWb1pSXA9wsBPsZq9vnO+2XWJdATo+cPpieJzsNxysANOikTJmkrb3/yThZiG6EcoHRLcKsEx8TvI1TF7Q==" saltValue="3Ttf6zaD3EZ3njL1hIC7q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F21"/>
  <sheetViews>
    <sheetView showGridLines="0" zoomScale="110" zoomScaleNormal="110" workbookViewId="0">
      <selection activeCell="E15" sqref="E15"/>
    </sheetView>
  </sheetViews>
  <sheetFormatPr baseColWidth="10" defaultRowHeight="14.55"/>
  <cols>
    <col min="1" max="1" width="23.25" bestFit="1" customWidth="1"/>
  </cols>
  <sheetData>
    <row r="1" spans="1:5" ht="31.15">
      <c r="A1" s="4" t="s">
        <v>39</v>
      </c>
    </row>
    <row r="4" spans="1:5" ht="15.95">
      <c r="A4" s="60"/>
    </row>
    <row r="6" spans="1:5" ht="18">
      <c r="A6" s="12" t="s">
        <v>40</v>
      </c>
    </row>
    <row r="13" spans="1:5" ht="15.95">
      <c r="A13" s="61" t="s">
        <v>54</v>
      </c>
      <c r="E13" s="25">
        <f>Janvier!E42+Février!E42+Mars!E42+Avril!E42+Mai!E42+Juin!E42+Juillet!E42+Aout!E42+Septembre!E42+Octobre!E42+Novembre!E42+Décembre!E42</f>
        <v>24</v>
      </c>
    </row>
    <row r="14" spans="1:5">
      <c r="A14" s="8" t="s">
        <v>50</v>
      </c>
      <c r="E14" s="25" t="str">
        <f>Paramètres!C41</f>
        <v>moins de 3001 km</v>
      </c>
    </row>
    <row r="15" spans="1:5">
      <c r="A15" s="8" t="s">
        <v>51</v>
      </c>
      <c r="E15" s="25">
        <f>Paramètres!C42</f>
        <v>0.56200000000000006</v>
      </c>
    </row>
    <row r="16" spans="1:5">
      <c r="A16" s="8" t="s">
        <v>55</v>
      </c>
      <c r="E16" s="66">
        <f>Paramètres!C43</f>
        <v>13.488000000000001</v>
      </c>
    </row>
    <row r="17" spans="1:6">
      <c r="A17" s="65" t="s">
        <v>45</v>
      </c>
      <c r="E17" s="25">
        <f>Paramètres!C44</f>
        <v>0</v>
      </c>
    </row>
    <row r="18" spans="1:6">
      <c r="A18" s="8" t="s">
        <v>65</v>
      </c>
      <c r="E18" s="66">
        <f>Paramètres!C45</f>
        <v>13.488000000000001</v>
      </c>
    </row>
    <row r="19" spans="1:6">
      <c r="A19" s="8" t="s">
        <v>56</v>
      </c>
      <c r="E19" s="66">
        <f>Paramètres!C46</f>
        <v>2.3520000000000003</v>
      </c>
    </row>
    <row r="20" spans="1:6">
      <c r="A20" s="8" t="s">
        <v>57</v>
      </c>
      <c r="E20" s="75">
        <f>Paramètres!C47</f>
        <v>11.136000000000001</v>
      </c>
      <c r="F20" s="74" t="s">
        <v>67</v>
      </c>
    </row>
    <row r="21" spans="1:6" ht="15.95">
      <c r="A21" s="61"/>
    </row>
  </sheetData>
  <sheetProtection algorithmName="SHA-512" hashValue="7pRjJJAU1xsEjOWTlEyFK2+5B6fNT29owlkrqBuD4gLEr71l4iC/uNVuARjkmcHOXN1yynFPtioZx2nSLpZpew==" saltValue="YmQGEy6JR6AKbH4hU0ZJ9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I19"/>
  <sheetViews>
    <sheetView showGridLines="0" zoomScale="110" zoomScaleNormal="110" workbookViewId="0">
      <selection activeCell="B10" sqref="B10:I11"/>
    </sheetView>
  </sheetViews>
  <sheetFormatPr baseColWidth="10" defaultRowHeight="14.55"/>
  <cols>
    <col min="9" max="9" width="40.25" customWidth="1"/>
  </cols>
  <sheetData>
    <row r="8" spans="1:9" ht="18">
      <c r="A8" s="67" t="s">
        <v>58</v>
      </c>
    </row>
    <row r="9" spans="1:9" ht="18">
      <c r="A9" s="68"/>
    </row>
    <row r="10" spans="1:9" ht="15.95">
      <c r="B10" s="17" t="s">
        <v>59</v>
      </c>
    </row>
    <row r="11" spans="1:9" ht="15.95">
      <c r="B11" s="59" t="s">
        <v>60</v>
      </c>
      <c r="C11" s="80" t="s">
        <v>68</v>
      </c>
      <c r="D11" s="80"/>
      <c r="E11" s="80"/>
      <c r="F11" s="80"/>
      <c r="G11" s="80"/>
      <c r="H11" s="80"/>
      <c r="I11" s="80"/>
    </row>
    <row r="12" spans="1:9" ht="6.1" customHeight="1"/>
    <row r="13" spans="1:9" ht="18">
      <c r="A13" s="68"/>
      <c r="F13" s="69" t="s">
        <v>61</v>
      </c>
    </row>
    <row r="14" spans="1:9" ht="18">
      <c r="A14" s="68"/>
    </row>
    <row r="17" spans="1:1">
      <c r="A17" s="70" t="s">
        <v>62</v>
      </c>
    </row>
    <row r="18" spans="1:1">
      <c r="A18" s="71" t="s">
        <v>63</v>
      </c>
    </row>
    <row r="19" spans="1:1">
      <c r="A19" s="72" t="s">
        <v>64</v>
      </c>
    </row>
  </sheetData>
  <sheetProtection algorithmName="SHA-512" hashValue="8lhfNzwX44pYPTclffnQulEKfOpNDn1pmFUyXgQQqWn+AvMXxCJWFw+g2UbnPbtGGM2AyfuTopsCIISSztwBJQ==" saltValue="jnfp7gkHjJLbqcI/GjcPFg==" spinCount="100000" sheet="1" objects="1" scenarios="1"/>
  <mergeCells count="1">
    <mergeCell ref="C11:I11"/>
  </mergeCells>
  <hyperlinks>
    <hyperlink ref="C11" r:id="rId1" xr:uid="{E9CD64CC-3790-4BD7-AB96-5A5C603A616C}"/>
    <hyperlink ref="A18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2024-04-08T06:26:57Z</dcterms:modified>
</cp:coreProperties>
</file>