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F3A9AA9E-6620-440B-B96B-83E9798BF671}" xr6:coauthVersionLast="47" xr6:coauthVersionMax="47" xr10:uidLastSave="{00000000-0000-0000-0000-000000000000}"/>
  <workbookProtection workbookAlgorithmName="SHA-512" workbookHashValue="Lia2Yc/QIRe+JNYtHgPuZvnPLB2cWXTr10oimNw8wRvIhAeUXc2vxYmJNjU45JByYggWGvFkCqL1QzRUX3Ws4Q==" workbookSaltValue="jufM/mU2SPgXYXqR6yXt0Q==" workbookSpinCount="100000" lockStructure="1"/>
  <bookViews>
    <workbookView xWindow="-120" yWindow="-120" windowWidth="29040" windowHeight="15720" xr2:uid="{E3A262DB-3680-41C5-B1E0-11636394CF8E}"/>
  </bookViews>
  <sheets>
    <sheet name="Plan de financement global" sheetId="1" r:id="rId1"/>
    <sheet name="Etude mensuelle et annuelle" sheetId="3" r:id="rId2"/>
    <sheet name="Mot de passe" sheetId="2" r:id="rId3"/>
  </sheets>
  <definedNames>
    <definedName name="_xlnm.Print_Area" localSheetId="1">'Etude mensuelle et annuelle'!$A$1:$E$28</definedName>
    <definedName name="_xlnm.Print_Area" localSheetId="0">'Plan de financement global'!$A$1:$I$36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B23" i="1" s="1"/>
  <c r="G14" i="1" s="1"/>
  <c r="D24" i="3"/>
  <c r="D23" i="3"/>
  <c r="D22" i="3"/>
  <c r="D21" i="3"/>
  <c r="D19" i="3"/>
  <c r="D15" i="3"/>
  <c r="D14" i="3"/>
  <c r="D13" i="3"/>
  <c r="D12" i="3"/>
  <c r="B11" i="3"/>
  <c r="D11" i="3" s="1"/>
  <c r="B23" i="3"/>
  <c r="B25" i="3" s="1"/>
  <c r="G16" i="1"/>
  <c r="G12" i="1"/>
  <c r="B27" i="1"/>
  <c r="B29" i="1" s="1"/>
  <c r="B31" i="1" s="1"/>
  <c r="G15" i="1" s="1"/>
  <c r="B17" i="1"/>
  <c r="B12" i="1"/>
  <c r="B15" i="1" s="1"/>
  <c r="B10" i="3" s="1"/>
  <c r="D10" i="3" s="1"/>
  <c r="D16" i="3" l="1"/>
  <c r="B16" i="3"/>
  <c r="B27" i="3" s="1"/>
  <c r="D25" i="3"/>
  <c r="B18" i="1"/>
  <c r="G13" i="1" s="1"/>
  <c r="G19" i="1" s="1"/>
  <c r="D27" i="3" l="1"/>
</calcChain>
</file>

<file path=xl/sharedStrings.xml><?xml version="1.0" encoding="utf-8"?>
<sst xmlns="http://schemas.openxmlformats.org/spreadsheetml/2006/main" count="65" uniqueCount="64">
  <si>
    <t>Décaissements :</t>
  </si>
  <si>
    <t xml:space="preserve">Apport personnel </t>
  </si>
  <si>
    <t xml:space="preserve">Montant emprunté </t>
  </si>
  <si>
    <t xml:space="preserve">Taux d'intérêt </t>
  </si>
  <si>
    <t xml:space="preserve">Nombre d'années de remboursement </t>
  </si>
  <si>
    <t xml:space="preserve">Annuité de remboursement emprunt </t>
  </si>
  <si>
    <t xml:space="preserve">Coût de l'assurance sur toute la période </t>
  </si>
  <si>
    <t xml:space="preserve">Coût total du crédit avec intérêts et assurances </t>
  </si>
  <si>
    <t xml:space="preserve">Soit montant des charges sur toute la période </t>
  </si>
  <si>
    <t xml:space="preserve">Taux annuel de revalorisation des loyers </t>
  </si>
  <si>
    <t xml:space="preserve">Total théorique des loyers perçus sur la période </t>
  </si>
  <si>
    <t xml:space="preserve">Coût mensuel de l'assurance liée à l'emprunt </t>
  </si>
  <si>
    <t>Coût total crédit</t>
  </si>
  <si>
    <t>Calcul du taux de rentabilité locative (sur la période d'emprunt) :</t>
  </si>
  <si>
    <t xml:space="preserve">Soit montant annuel des loyers perçus </t>
  </si>
  <si>
    <t xml:space="preserve">Montant mensuel des loyers perçus (hors charges) </t>
  </si>
  <si>
    <t xml:space="preserve">Soit montant annuel des loyers perçus après taux vacance </t>
  </si>
  <si>
    <t xml:space="preserve">Montant net encaissé si le bien est revendu en fin de période </t>
  </si>
  <si>
    <t>Charges courantes</t>
  </si>
  <si>
    <t>Encaissements :</t>
  </si>
  <si>
    <t>Loyers</t>
  </si>
  <si>
    <t>Plus-value finale</t>
  </si>
  <si>
    <t>Votre taux de rentabilité locative est de :</t>
  </si>
  <si>
    <t>Remplissez les cases bleues uniquement :</t>
  </si>
  <si>
    <t xml:space="preserve">  (déduire les éventuels impôts à payer)</t>
  </si>
  <si>
    <t xml:space="preserve">Soit montant annuel de l'entretien et des charges </t>
  </si>
  <si>
    <t xml:space="preserve">Taux moyen de vacance locative et d'impayés </t>
  </si>
  <si>
    <t>5) Plus-value immobilière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</si>
  <si>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</si>
  <si>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</si>
  <si>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</si>
  <si>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</si>
  <si>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</si>
  <si>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</si>
  <si>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https://www.business-plan-excel.fr/produit/mot-de-passe-calcul-rentabilite-locative/</t>
  </si>
  <si>
    <t>1) Le bien :</t>
  </si>
  <si>
    <t>2) Le crédit :</t>
  </si>
  <si>
    <t>Charges :</t>
  </si>
  <si>
    <t xml:space="preserve"> (en fonction des éléments saisis dans l'onglet précédent)</t>
  </si>
  <si>
    <t xml:space="preserve">Coût d'acquisition du bien (y compris frais notaire et frais de dossier) + travaux </t>
  </si>
  <si>
    <t>3) Les charges courantes :</t>
  </si>
  <si>
    <t>4) Les revenus locatifs :</t>
  </si>
  <si>
    <t>Revenus locatifs :</t>
  </si>
  <si>
    <t>Etude mensuelle / annuelle</t>
  </si>
  <si>
    <t>Remplissez les cases bleues :</t>
  </si>
  <si>
    <t>Mensuel</t>
  </si>
  <si>
    <t>Annuel</t>
  </si>
  <si>
    <t xml:space="preserve">Remboursement emprunt </t>
  </si>
  <si>
    <t xml:space="preserve">Assurance liée à l'emprunt </t>
  </si>
  <si>
    <t>Assurance habitation</t>
  </si>
  <si>
    <t>Impôts locaux</t>
  </si>
  <si>
    <t>Enventuelles charges non refacturées (copro, eau, gaz, électricité…)</t>
  </si>
  <si>
    <t>TOTAL CHARGES</t>
  </si>
  <si>
    <t>TOTAL REVENUS</t>
  </si>
  <si>
    <t>TOTAL REVENUS - CHARGES</t>
  </si>
  <si>
    <t>- Frais agence immobilière et autres intermédiaires locatifs</t>
  </si>
  <si>
    <t xml:space="preserve"> + Revenus de location</t>
  </si>
  <si>
    <t xml:space="preserve"> - Frais ménage, entretien courant, paysagisme</t>
  </si>
  <si>
    <t xml:space="preserve"> - Taxe de séjour</t>
  </si>
  <si>
    <t xml:space="preserve"> - Impôts sur les revenus locatifs</t>
  </si>
  <si>
    <t xml:space="preserve"> - Autres frais</t>
  </si>
  <si>
    <t xml:space="preserve">Montant mensuel de l'entretien + taxes et impôts + frais gestion + charges non refacturées </t>
  </si>
  <si>
    <t>Plan de financement global + calcul du taux de rentabilité</t>
  </si>
  <si>
    <t>Entretien de la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</si>
</sst>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C00000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4"/>
      <color theme="10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3" fontId="4" fillId="2" borderId="1" xfId="0" applyNumberFormat="1" applyFont="1" applyFill="1" applyBorder="1" applyProtection="1">
      <protection locked="0"/>
    </xf>
    <xf numFmtId="3" fontId="4" fillId="0" borderId="1" xfId="0" applyNumberFormat="1" applyFont="1" applyFill="1" applyBorder="1" applyProtection="1"/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 applyBorder="1"/>
    <xf numFmtId="0" fontId="4" fillId="0" borderId="0" xfId="0" applyFont="1" applyBorder="1"/>
    <xf numFmtId="0" fontId="4" fillId="0" borderId="7" xfId="0" applyFont="1" applyBorder="1"/>
    <xf numFmtId="0" fontId="3" fillId="0" borderId="0" xfId="0" applyFont="1" applyBorder="1"/>
    <xf numFmtId="3" fontId="4" fillId="0" borderId="0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8" fillId="0" borderId="0" xfId="0" applyFont="1" applyAlignment="1">
      <alignment horizontal="left" indent="3"/>
    </xf>
    <xf numFmtId="164" fontId="5" fillId="0" borderId="2" xfId="0" applyNumberFormat="1" applyFont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2" applyFont="1"/>
    <xf numFmtId="0" fontId="18" fillId="0" borderId="0" xfId="0" applyFont="1"/>
    <xf numFmtId="10" fontId="4" fillId="2" borderId="1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9" fillId="0" borderId="0" xfId="2" applyFont="1" applyAlignment="1">
      <alignment horizontal="left"/>
    </xf>
    <xf numFmtId="0" fontId="8" fillId="0" borderId="0" xfId="0" applyFont="1" applyAlignment="1">
      <alignment horizontal="right"/>
    </xf>
    <xf numFmtId="3" fontId="3" fillId="0" borderId="1" xfId="0" applyNumberFormat="1" applyFont="1" applyFill="1" applyBorder="1" applyProtection="1"/>
    <xf numFmtId="0" fontId="20" fillId="0" borderId="0" xfId="0" applyFont="1" applyAlignment="1">
      <alignment horizontal="left" indent="5"/>
    </xf>
    <xf numFmtId="0" fontId="21" fillId="0" borderId="0" xfId="0" applyFont="1" applyAlignment="1">
      <alignment horizontal="center"/>
    </xf>
    <xf numFmtId="0" fontId="4" fillId="0" borderId="1" xfId="0" applyFont="1" applyFill="1" applyBorder="1" applyProtection="1"/>
    <xf numFmtId="0" fontId="4" fillId="0" borderId="0" xfId="0" applyFont="1" applyProtection="1"/>
    <xf numFmtId="0" fontId="22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10" fillId="0" borderId="0" xfId="0" quotePrefix="1" applyFont="1" applyAlignment="1">
      <alignment horizontal="right"/>
    </xf>
    <xf numFmtId="3" fontId="10" fillId="2" borderId="1" xfId="0" applyNumberFormat="1" applyFont="1" applyFill="1" applyBorder="1" applyProtection="1">
      <protection locked="0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9F9F8F2-DC22-49E3-8A3F-7358B39C2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rentabilite-locativ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9A367-49E1-441E-85E1-8F18A004B338}">
  <sheetPr>
    <pageSetUpPr fitToPage="1"/>
  </sheetPr>
  <dimension ref="A1:H34"/>
  <sheetViews>
    <sheetView showGridLines="0" tabSelected="1" zoomScale="110" zoomScaleNormal="110" workbookViewId="0">
      <selection activeCell="B8" sqref="B8"/>
    </sheetView>
  </sheetViews>
  <sheetFormatPr baseColWidth="10" defaultRowHeight="14.25" x14ac:dyDescent="0.2"/>
  <cols>
    <col min="1" max="1" width="83" style="2" customWidth="1"/>
    <col min="2" max="2" width="11.42578125" style="2"/>
    <col min="3" max="3" width="13" style="2" customWidth="1"/>
    <col min="4" max="4" width="3.5703125" style="2" customWidth="1"/>
    <col min="5" max="5" width="20.7109375" style="2" customWidth="1"/>
    <col min="6" max="6" width="22.7109375" style="2" bestFit="1" customWidth="1"/>
    <col min="7" max="16384" width="11.42578125" style="2"/>
  </cols>
  <sheetData>
    <row r="1" spans="1:8" ht="25.5" x14ac:dyDescent="0.35">
      <c r="A1" s="3" t="s">
        <v>62</v>
      </c>
    </row>
    <row r="4" spans="1:8" ht="18.75" x14ac:dyDescent="0.3">
      <c r="A4" s="4" t="s">
        <v>23</v>
      </c>
    </row>
    <row r="7" spans="1:8" x14ac:dyDescent="0.2">
      <c r="A7" s="20" t="s">
        <v>35</v>
      </c>
    </row>
    <row r="8" spans="1:8" ht="15" thickBot="1" x14ac:dyDescent="0.25">
      <c r="A8" s="7" t="s">
        <v>39</v>
      </c>
      <c r="B8" s="5">
        <v>330000</v>
      </c>
    </row>
    <row r="9" spans="1:8" x14ac:dyDescent="0.2">
      <c r="A9" s="7" t="s">
        <v>1</v>
      </c>
      <c r="B9" s="5">
        <v>50000</v>
      </c>
      <c r="D9" s="8"/>
      <c r="E9" s="9"/>
      <c r="F9" s="9"/>
      <c r="G9" s="9"/>
      <c r="H9" s="10"/>
    </row>
    <row r="10" spans="1:8" x14ac:dyDescent="0.2">
      <c r="D10" s="11"/>
      <c r="E10" s="12" t="s">
        <v>13</v>
      </c>
      <c r="F10" s="13"/>
      <c r="G10" s="13"/>
      <c r="H10" s="14"/>
    </row>
    <row r="11" spans="1:8" x14ac:dyDescent="0.2">
      <c r="A11" s="20" t="s">
        <v>36</v>
      </c>
      <c r="D11" s="11"/>
      <c r="E11" s="13"/>
      <c r="F11" s="13"/>
      <c r="G11" s="13"/>
      <c r="H11" s="14"/>
    </row>
    <row r="12" spans="1:8" ht="15" x14ac:dyDescent="0.25">
      <c r="A12" s="7" t="s">
        <v>2</v>
      </c>
      <c r="B12" s="6">
        <f>B8-B9</f>
        <v>280000</v>
      </c>
      <c r="D12" s="11"/>
      <c r="E12" s="15" t="s">
        <v>0</v>
      </c>
      <c r="F12" s="13" t="s">
        <v>1</v>
      </c>
      <c r="G12" s="16">
        <f>-B9</f>
        <v>-50000</v>
      </c>
      <c r="H12" s="14"/>
    </row>
    <row r="13" spans="1:8" x14ac:dyDescent="0.2">
      <c r="A13" s="7" t="s">
        <v>3</v>
      </c>
      <c r="B13" s="30">
        <v>2.1000000000000001E-2</v>
      </c>
      <c r="D13" s="11"/>
      <c r="E13" s="13"/>
      <c r="F13" s="13" t="s">
        <v>12</v>
      </c>
      <c r="G13" s="16">
        <f>-B18</f>
        <v>-360191.51335766038</v>
      </c>
      <c r="H13" s="14"/>
    </row>
    <row r="14" spans="1:8" x14ac:dyDescent="0.2">
      <c r="A14" s="7" t="s">
        <v>4</v>
      </c>
      <c r="B14" s="31">
        <v>20</v>
      </c>
      <c r="D14" s="11"/>
      <c r="E14" s="13"/>
      <c r="F14" s="13" t="s">
        <v>18</v>
      </c>
      <c r="G14" s="16">
        <f>-B23</f>
        <v>-120000</v>
      </c>
      <c r="H14" s="14"/>
    </row>
    <row r="15" spans="1:8" ht="15" x14ac:dyDescent="0.25">
      <c r="A15" s="7" t="s">
        <v>5</v>
      </c>
      <c r="B15" s="6">
        <f>PMT(B13,B14,B12,0)*-1</f>
        <v>17289.575667883018</v>
      </c>
      <c r="D15" s="11"/>
      <c r="E15" s="15" t="s">
        <v>19</v>
      </c>
      <c r="F15" s="13" t="s">
        <v>20</v>
      </c>
      <c r="G15" s="16">
        <f>B31</f>
        <v>219421.53118019851</v>
      </c>
      <c r="H15" s="14"/>
    </row>
    <row r="16" spans="1:8" x14ac:dyDescent="0.2">
      <c r="A16" s="7" t="s">
        <v>11</v>
      </c>
      <c r="B16" s="31">
        <v>60</v>
      </c>
      <c r="D16" s="11"/>
      <c r="E16" s="13"/>
      <c r="F16" s="13" t="s">
        <v>21</v>
      </c>
      <c r="G16" s="16">
        <f>B34</f>
        <v>390000</v>
      </c>
      <c r="H16" s="14"/>
    </row>
    <row r="17" spans="1:8" x14ac:dyDescent="0.2">
      <c r="A17" s="7" t="s">
        <v>6</v>
      </c>
      <c r="B17" s="6">
        <f>B16*B14*12</f>
        <v>14400</v>
      </c>
      <c r="D17" s="11"/>
      <c r="E17" s="13"/>
      <c r="F17" s="13"/>
      <c r="G17" s="13"/>
      <c r="H17" s="14"/>
    </row>
    <row r="18" spans="1:8" ht="15" thickBot="1" x14ac:dyDescent="0.25">
      <c r="A18" s="7" t="s">
        <v>7</v>
      </c>
      <c r="B18" s="6">
        <f>B15*B14+B17</f>
        <v>360191.51335766038</v>
      </c>
      <c r="D18" s="11"/>
      <c r="E18" s="13"/>
      <c r="F18" s="13"/>
      <c r="G18" s="13"/>
      <c r="H18" s="14"/>
    </row>
    <row r="19" spans="1:8" ht="15.75" thickBot="1" x14ac:dyDescent="0.3">
      <c r="D19" s="11"/>
      <c r="E19" s="15" t="s">
        <v>22</v>
      </c>
      <c r="F19" s="13"/>
      <c r="G19" s="21">
        <f>IRR(G12:G16)</f>
        <v>5.7057286421194009E-2</v>
      </c>
      <c r="H19" s="14"/>
    </row>
    <row r="20" spans="1:8" x14ac:dyDescent="0.2">
      <c r="A20" s="20" t="s">
        <v>40</v>
      </c>
      <c r="D20" s="11"/>
      <c r="E20" s="13"/>
      <c r="F20" s="13"/>
      <c r="G20" s="13"/>
      <c r="H20" s="14"/>
    </row>
    <row r="21" spans="1:8" ht="15" thickBot="1" x14ac:dyDescent="0.25">
      <c r="A21" s="7" t="s">
        <v>61</v>
      </c>
      <c r="B21" s="5">
        <v>500</v>
      </c>
      <c r="D21" s="17"/>
      <c r="E21" s="18"/>
      <c r="F21" s="18"/>
      <c r="G21" s="18"/>
      <c r="H21" s="19"/>
    </row>
    <row r="22" spans="1:8" x14ac:dyDescent="0.2">
      <c r="A22" s="7" t="s">
        <v>25</v>
      </c>
      <c r="B22" s="6">
        <f>B21*12</f>
        <v>6000</v>
      </c>
    </row>
    <row r="23" spans="1:8" x14ac:dyDescent="0.2">
      <c r="A23" s="7" t="s">
        <v>8</v>
      </c>
      <c r="B23" s="6">
        <f>B22*B14</f>
        <v>120000</v>
      </c>
    </row>
    <row r="25" spans="1:8" x14ac:dyDescent="0.2">
      <c r="A25" s="20" t="s">
        <v>41</v>
      </c>
    </row>
    <row r="26" spans="1:8" x14ac:dyDescent="0.2">
      <c r="A26" s="7" t="s">
        <v>15</v>
      </c>
      <c r="B26" s="5">
        <v>1000</v>
      </c>
    </row>
    <row r="27" spans="1:8" x14ac:dyDescent="0.2">
      <c r="A27" s="7" t="s">
        <v>14</v>
      </c>
      <c r="B27" s="6">
        <f>B26*12</f>
        <v>12000</v>
      </c>
    </row>
    <row r="28" spans="1:8" x14ac:dyDescent="0.2">
      <c r="A28" s="7" t="s">
        <v>26</v>
      </c>
      <c r="B28" s="30">
        <v>0.12</v>
      </c>
    </row>
    <row r="29" spans="1:8" x14ac:dyDescent="0.2">
      <c r="A29" s="7" t="s">
        <v>16</v>
      </c>
      <c r="B29" s="6">
        <f>B27-B28*B27</f>
        <v>10560</v>
      </c>
    </row>
    <row r="30" spans="1:8" x14ac:dyDescent="0.2">
      <c r="A30" s="7" t="s">
        <v>9</v>
      </c>
      <c r="B30" s="30">
        <v>4.0000000000000001E-3</v>
      </c>
    </row>
    <row r="31" spans="1:8" x14ac:dyDescent="0.2">
      <c r="A31" s="7" t="s">
        <v>10</v>
      </c>
      <c r="B31" s="6">
        <f>FV(B30,B14,B29,0)*-1</f>
        <v>219421.53118019851</v>
      </c>
    </row>
    <row r="33" spans="1:3" x14ac:dyDescent="0.2">
      <c r="A33" s="20" t="s">
        <v>27</v>
      </c>
    </row>
    <row r="34" spans="1:3" x14ac:dyDescent="0.2">
      <c r="A34" s="7" t="s">
        <v>17</v>
      </c>
      <c r="B34" s="5">
        <v>390000</v>
      </c>
      <c r="C34" s="22" t="s">
        <v>24</v>
      </c>
    </row>
  </sheetData>
  <sheetProtection algorithmName="SHA-512" hashValue="KLR9P/klaDemh3gY5GVPH2Ngye17+QmbWl/dT1lvs7/ky3I43ilHTk4cD2ZrtYgygoU4ZRtywTsLkY/5DQZgAw==" saltValue="oBFtKE92a414JgIFT+6X5w==" spinCount="100000" sheet="1" objects="1" scenarios="1"/>
  <pageMargins left="0.45" right="0.45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8E697-3211-4A73-B0BF-7B1FD7217447}">
  <sheetPr>
    <pageSetUpPr fitToPage="1"/>
  </sheetPr>
  <dimension ref="A1:D27"/>
  <sheetViews>
    <sheetView showGridLines="0" zoomScale="110" zoomScaleNormal="110" workbookViewId="0">
      <selection activeCell="B12" sqref="B12"/>
    </sheetView>
  </sheetViews>
  <sheetFormatPr baseColWidth="10" defaultRowHeight="14.25" x14ac:dyDescent="0.2"/>
  <cols>
    <col min="1" max="1" width="80.7109375" style="2" bestFit="1" customWidth="1"/>
    <col min="2" max="2" width="11.42578125" style="2"/>
    <col min="3" max="3" width="1.7109375" style="2" customWidth="1"/>
    <col min="4" max="16384" width="11.42578125" style="2"/>
  </cols>
  <sheetData>
    <row r="1" spans="1:4" ht="25.5" x14ac:dyDescent="0.35">
      <c r="A1" s="3" t="s">
        <v>43</v>
      </c>
    </row>
    <row r="4" spans="1:4" ht="18.75" x14ac:dyDescent="0.3">
      <c r="A4" s="4" t="s">
        <v>38</v>
      </c>
    </row>
    <row r="5" spans="1:4" ht="8.25" customHeight="1" x14ac:dyDescent="0.3">
      <c r="A5" s="4"/>
    </row>
    <row r="6" spans="1:4" ht="18.75" x14ac:dyDescent="0.3">
      <c r="A6" s="4" t="s">
        <v>44</v>
      </c>
    </row>
    <row r="7" spans="1:4" ht="27" customHeight="1" x14ac:dyDescent="0.2"/>
    <row r="8" spans="1:4" ht="15.75" x14ac:dyDescent="0.25">
      <c r="B8" s="36" t="s">
        <v>45</v>
      </c>
      <c r="D8" s="36" t="s">
        <v>46</v>
      </c>
    </row>
    <row r="9" spans="1:4" ht="15" x14ac:dyDescent="0.2">
      <c r="A9" s="35" t="s">
        <v>37</v>
      </c>
    </row>
    <row r="10" spans="1:4" x14ac:dyDescent="0.2">
      <c r="A10" s="7" t="s">
        <v>47</v>
      </c>
      <c r="B10" s="6">
        <f>IF(ISBLANK('Plan de financement global'!B15),"",'Plan de financement global'!B15/12)</f>
        <v>1440.7979723235849</v>
      </c>
      <c r="D10" s="6">
        <f>B10*12</f>
        <v>17289.575667883018</v>
      </c>
    </row>
    <row r="11" spans="1:4" x14ac:dyDescent="0.2">
      <c r="A11" s="7" t="s">
        <v>48</v>
      </c>
      <c r="B11" s="37">
        <f>IF(ISBLANK('Plan de financement global'!B16),"",'Plan de financement global'!B16)</f>
        <v>60</v>
      </c>
      <c r="D11" s="6">
        <f>B11*12</f>
        <v>720</v>
      </c>
    </row>
    <row r="12" spans="1:4" x14ac:dyDescent="0.2">
      <c r="A12" s="7" t="s">
        <v>49</v>
      </c>
      <c r="B12" s="5">
        <v>60</v>
      </c>
      <c r="D12" s="5">
        <f>B12*12</f>
        <v>720</v>
      </c>
    </row>
    <row r="13" spans="1:4" x14ac:dyDescent="0.2">
      <c r="A13" s="7" t="s">
        <v>50</v>
      </c>
      <c r="B13" s="5">
        <v>167</v>
      </c>
      <c r="D13" s="5">
        <f>B13*12</f>
        <v>2004</v>
      </c>
    </row>
    <row r="14" spans="1:4" x14ac:dyDescent="0.2">
      <c r="A14" s="7" t="s">
        <v>63</v>
      </c>
      <c r="B14" s="5">
        <v>180</v>
      </c>
      <c r="D14" s="5">
        <f>B14*12</f>
        <v>2160</v>
      </c>
    </row>
    <row r="15" spans="1:4" x14ac:dyDescent="0.2">
      <c r="A15" s="7" t="s">
        <v>51</v>
      </c>
      <c r="B15" s="5">
        <v>150</v>
      </c>
      <c r="D15" s="5">
        <f>B15*12</f>
        <v>1800</v>
      </c>
    </row>
    <row r="16" spans="1:4" ht="21.75" customHeight="1" x14ac:dyDescent="0.25">
      <c r="A16" s="33" t="s">
        <v>52</v>
      </c>
      <c r="B16" s="34">
        <f>+SUM(B10:B15)</f>
        <v>2057.7979723235849</v>
      </c>
      <c r="D16" s="34">
        <f>+SUM(D10:D15)</f>
        <v>24693.575667883018</v>
      </c>
    </row>
    <row r="17" spans="1:4" x14ac:dyDescent="0.2">
      <c r="B17" s="38"/>
      <c r="D17" s="38"/>
    </row>
    <row r="18" spans="1:4" ht="15" x14ac:dyDescent="0.2">
      <c r="A18" s="35" t="s">
        <v>42</v>
      </c>
      <c r="B18" s="38"/>
      <c r="D18" s="38"/>
    </row>
    <row r="19" spans="1:4" x14ac:dyDescent="0.2">
      <c r="A19" s="40" t="s">
        <v>56</v>
      </c>
      <c r="B19" s="5">
        <v>2100</v>
      </c>
      <c r="D19" s="5">
        <f>B19*12</f>
        <v>25200</v>
      </c>
    </row>
    <row r="20" spans="1:4" x14ac:dyDescent="0.2">
      <c r="A20" s="41" t="s">
        <v>55</v>
      </c>
      <c r="B20" s="42">
        <v>150</v>
      </c>
      <c r="C20" s="22"/>
      <c r="D20" s="42">
        <v>1800</v>
      </c>
    </row>
    <row r="21" spans="1:4" x14ac:dyDescent="0.2">
      <c r="A21" s="41" t="s">
        <v>57</v>
      </c>
      <c r="B21" s="42">
        <v>300</v>
      </c>
      <c r="C21" s="22"/>
      <c r="D21" s="42">
        <f>B21*12</f>
        <v>3600</v>
      </c>
    </row>
    <row r="22" spans="1:4" x14ac:dyDescent="0.2">
      <c r="A22" s="41" t="s">
        <v>58</v>
      </c>
      <c r="B22" s="42">
        <v>30</v>
      </c>
      <c r="C22" s="22"/>
      <c r="D22" s="42">
        <f>B22*12</f>
        <v>360</v>
      </c>
    </row>
    <row r="23" spans="1:4" x14ac:dyDescent="0.2">
      <c r="A23" s="41" t="s">
        <v>59</v>
      </c>
      <c r="B23" s="42">
        <f>B19*15%</f>
        <v>315</v>
      </c>
      <c r="C23" s="22"/>
      <c r="D23" s="42">
        <f>B23*12</f>
        <v>3780</v>
      </c>
    </row>
    <row r="24" spans="1:4" x14ac:dyDescent="0.2">
      <c r="A24" s="41" t="s">
        <v>60</v>
      </c>
      <c r="B24" s="42">
        <v>30</v>
      </c>
      <c r="C24" s="22"/>
      <c r="D24" s="42">
        <f>B24*12</f>
        <v>360</v>
      </c>
    </row>
    <row r="25" spans="1:4" ht="20.25" customHeight="1" x14ac:dyDescent="0.25">
      <c r="A25" s="33" t="s">
        <v>53</v>
      </c>
      <c r="B25" s="34">
        <f>B19-B20-B21-B22-B23-B24</f>
        <v>1275</v>
      </c>
      <c r="D25" s="34">
        <f>D19-D20-D21-D22-D23-D24</f>
        <v>15300</v>
      </c>
    </row>
    <row r="26" spans="1:4" x14ac:dyDescent="0.2">
      <c r="B26" s="38"/>
      <c r="D26" s="38"/>
    </row>
    <row r="27" spans="1:4" ht="23.25" customHeight="1" x14ac:dyDescent="0.25">
      <c r="A27" s="39" t="s">
        <v>54</v>
      </c>
      <c r="B27" s="34">
        <f>B25-B16</f>
        <v>-782.79797232358487</v>
      </c>
      <c r="D27" s="34">
        <f>D25-D16</f>
        <v>-9393.5756678830185</v>
      </c>
    </row>
  </sheetData>
  <sheetProtection algorithmName="SHA-512" hashValue="SiS45Ni1YC57yHYiCg6ngmWX0VLFf1f4WRt6Ktn0Q7niolWCQxB38xad62yZuWHDraJrkIbtgZBos7ZK2S1RIw==" saltValue="nKFDl7yqV3piTfomMwY8cg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6233-A5DE-47C0-84F0-B82A1AB3E609}">
  <dimension ref="A7:I16"/>
  <sheetViews>
    <sheetView showGridLines="0" zoomScale="110" zoomScaleNormal="110" workbookViewId="0">
      <selection activeCell="A18" sqref="A18"/>
    </sheetView>
  </sheetViews>
  <sheetFormatPr baseColWidth="10" defaultRowHeight="15" x14ac:dyDescent="0.25"/>
  <cols>
    <col min="8" max="8" width="42.85546875" customWidth="1"/>
  </cols>
  <sheetData>
    <row r="7" spans="1:9" ht="21" x14ac:dyDescent="0.35">
      <c r="A7" s="23" t="s">
        <v>28</v>
      </c>
    </row>
    <row r="8" spans="1:9" ht="18.75" x14ac:dyDescent="0.3">
      <c r="A8" s="24"/>
    </row>
    <row r="9" spans="1:9" ht="18.75" x14ac:dyDescent="0.3">
      <c r="B9" s="25" t="s">
        <v>29</v>
      </c>
    </row>
    <row r="10" spans="1:9" ht="18.75" x14ac:dyDescent="0.3">
      <c r="B10" s="1"/>
      <c r="C10" s="32" t="s">
        <v>34</v>
      </c>
      <c r="D10" s="32"/>
      <c r="E10" s="32"/>
      <c r="F10" s="32"/>
      <c r="G10" s="32"/>
      <c r="H10" s="32"/>
      <c r="I10" s="26" t="s">
        <v>30</v>
      </c>
    </row>
    <row r="14" spans="1:9" x14ac:dyDescent="0.25">
      <c r="A14" s="27" t="s">
        <v>31</v>
      </c>
    </row>
    <row r="15" spans="1:9" x14ac:dyDescent="0.25">
      <c r="A15" s="28" t="s">
        <v>32</v>
      </c>
    </row>
    <row r="16" spans="1:9" x14ac:dyDescent="0.25">
      <c r="A16" s="29" t="s">
        <v>33</v>
      </c>
    </row>
  </sheetData>
  <sheetProtection algorithmName="SHA-512" hashValue="UfjWDie8BfeJ7BxFe/SGsH/IOf3yA4A/FqD9vf2E3nmZ636rfozXuhxXtm4mD29Hvb1Sut2o/uh5381JmHdNeQ==" saltValue="1ciP1hnbbcBVRuC70VSoSw==" spinCount="100000" sheet="1" objects="1" scenarios="1"/>
  <mergeCells count="1">
    <mergeCell ref="C10:H10"/>
  </mergeCells>
  <hyperlinks>
    <hyperlink ref="C10" r:id="rId1" xr:uid="{54A25B13-9BD3-428C-9291-C6C44312BBF7}"/>
    <hyperlink ref="A15" r:id="rId2" xr:uid="{EE216138-E276-4291-BE5C-66E9C4EE28F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Plan de financement global</vt:lpstr>
      <vt:lpstr>Etude mensuelle et annuelle</vt:lpstr>
      <vt:lpstr>Mot de passe</vt:lpstr>
      <vt:lpstr>'Etude mensuelle et annuelle'!Zone_d_impression</vt:lpstr>
      <vt:lpstr>'Plan de financement global'!Zone_d_impression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2022-08-05T14:41:17Z</cp:lastPrinted>
  <dcterms:created xsi:type="dcterms:W3CDTF">2021-08-22T07:04:39Z</dcterms:created>
  <dcterms:modified xsi:type="dcterms:W3CDTF">2022-08-05T14:48:41Z</dcterms:modified>
</cp:coreProperties>
</file>